
<file path=[Content_Types].xml><?xml version="1.0" encoding="utf-8"?>
<Types xmlns="http://schemas.openxmlformats.org/package/2006/content-types">
  <Default Extension="bin" ContentType="application/vnd.openxmlformats-officedocument.spreadsheetml.printerSettings"/>
  <Default Extension="gif" ContentType="image/gif"/>
  <Default Extension="jpeg" ContentType="image/jpeg"/>
  <Default Extension="png" ContentType="image/png"/>
  <Default Extension="rels" ContentType="application/vnd.openxmlformats-package.relationships+xml"/>
  <Default Extension="vml" ContentType="application/vnd.openxmlformats-officedocument.vmlDrawing"/>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filterPrivacy="1" showInkAnnotation="0" codeName="DieseArbeitsmappe" defaultThemeVersion="124226"/>
  <xr:revisionPtr revIDLastSave="0" documentId="13_ncr:1_{567482BF-1177-4240-BF71-E6F0934F580A}" xr6:coauthVersionLast="43" xr6:coauthVersionMax="43" xr10:uidLastSave="{00000000-0000-0000-0000-000000000000}"/>
  <bookViews>
    <workbookView xWindow="28680" yWindow="-6045" windowWidth="29040" windowHeight="15840" tabRatio="923" xr2:uid="{00000000-000D-0000-FFFF-FFFF00000000}"/>
  </bookViews>
  <sheets>
    <sheet name="LISEZ-MOI" sheetId="57" r:id="rId1"/>
    <sheet name="List of dropdown" sheetId="58" state="hidden" r:id="rId2"/>
    <sheet name="1 Informations générales" sheetId="1" r:id="rId3"/>
    <sheet name="2 Équipements et actifs" sheetId="3" r:id="rId4"/>
    <sheet name="3 Recettes cultures &amp; élévage" sheetId="53" r:id="rId5"/>
    <sheet name="4 Autres recettes" sheetId="56" r:id="rId6"/>
    <sheet name="5 Financement" sheetId="60" r:id="rId7"/>
    <sheet name="6 Coûts Fixes et Variables" sheetId="42" r:id="rId8"/>
    <sheet name="Graph table" sheetId="62" state="hidden" r:id="rId9"/>
    <sheet name="7 Compte de résultat" sheetId="40" r:id="rId10"/>
    <sheet name="Calcul des prix des cultures" sheetId="54" r:id="rId11"/>
    <sheet name="Contrôle rapide" sheetId="59" r:id="rId12"/>
    <sheet name="Feuille de traduction" sheetId="63" r:id="rId13"/>
  </sheets>
  <definedNames>
    <definedName name="Beg_Bal" localSheetId="4">#REF!</definedName>
    <definedName name="Beg_Bal" localSheetId="11">#REF!</definedName>
    <definedName name="Beg_Bal" localSheetId="1">#REF!</definedName>
    <definedName name="Beg_Bal">#REF!</definedName>
    <definedName name="Beg_Bal2" localSheetId="4">#REF!</definedName>
    <definedName name="Beg_Bal2" localSheetId="11">#REF!</definedName>
    <definedName name="Beg_Bal2" localSheetId="1">#REF!</definedName>
    <definedName name="Beg_Bal2">#REF!</definedName>
    <definedName name="Cum_Int" localSheetId="4">#REF!</definedName>
    <definedName name="Cum_Int" localSheetId="11">#REF!</definedName>
    <definedName name="Cum_Int" localSheetId="1">#REF!</definedName>
    <definedName name="Cum_Int">#REF!</definedName>
    <definedName name="Data" localSheetId="4">#REF!</definedName>
    <definedName name="Data" localSheetId="11">#REF!</definedName>
    <definedName name="Data" localSheetId="1">#REF!</definedName>
    <definedName name="Data">#REF!</definedName>
    <definedName name="_xlnm.Print_Area" localSheetId="2">'1 Informations générales'!$B$1:$J$38</definedName>
    <definedName name="_xlnm.Print_Area" localSheetId="3">'2 Équipements et actifs'!$B$1:$G$39</definedName>
    <definedName name="_xlnm.Print_Area" localSheetId="4">'3 Recettes cultures &amp; élévage'!$B$1:$G$63</definedName>
    <definedName name="_xlnm.Print_Area" localSheetId="7">'6 Coûts Fixes et Variables'!$B$1:$O$39</definedName>
    <definedName name="_xlnm.Print_Area" localSheetId="9">'7 Compte de résultat'!$B$1:$I$65</definedName>
    <definedName name="_xlnm.Print_Area" localSheetId="11">'Contrôle rapide'!$A$1:$D$35</definedName>
    <definedName name="_xlnm.Print_Area" localSheetId="0">'LISEZ-MOI'!$A$1:$J$111</definedName>
    <definedName name="End_Bal" localSheetId="4">#REF!</definedName>
    <definedName name="End_Bal" localSheetId="11">#REF!</definedName>
    <definedName name="End_Bal" localSheetId="1">#REF!</definedName>
    <definedName name="End_Bal">#REF!</definedName>
    <definedName name="Extra_Pay" localSheetId="4">#REF!</definedName>
    <definedName name="Extra_Pay" localSheetId="11">#REF!</definedName>
    <definedName name="Extra_Pay" localSheetId="1">#REF!</definedName>
    <definedName name="Extra_Pay">#REF!</definedName>
    <definedName name="Full_Print" localSheetId="4">#REF!</definedName>
    <definedName name="Full_Print" localSheetId="11">#REF!</definedName>
    <definedName name="Full_Print" localSheetId="1">#REF!</definedName>
    <definedName name="Full_Print">#REF!</definedName>
    <definedName name="Header_Row" localSheetId="4">ROW(#REF!)</definedName>
    <definedName name="Header_Row" localSheetId="11">ROW(#REF!)</definedName>
    <definedName name="Header_Row">ROW(#REF!)</definedName>
    <definedName name="Int" localSheetId="4">#REF!</definedName>
    <definedName name="Int" localSheetId="11">#REF!</definedName>
    <definedName name="Int" localSheetId="1">#REF!</definedName>
    <definedName name="Int">#REF!</definedName>
    <definedName name="Interest_Rate" localSheetId="4">#REF!</definedName>
    <definedName name="Interest_Rate" localSheetId="11">#REF!</definedName>
    <definedName name="Interest_Rate" localSheetId="1">#REF!</definedName>
    <definedName name="Interest_Rate">#REF!</definedName>
    <definedName name="Last_Row" localSheetId="4">IF('3 Recettes cultures &amp; élévage'!Values_Entered,'3 Recettes cultures &amp; élévage'!Header_Row+'3 Recettes cultures &amp; élévage'!Number_of_Payments,'3 Recettes cultures &amp; élévage'!Header_Row)</definedName>
    <definedName name="Last_Row" localSheetId="11">IF('Contrôle rapide'!Values_Entered,'Contrôle rapide'!Header_Row+'Contrôle rapide'!Number_of_Payments,'Contrôle rapide'!Header_Row)</definedName>
    <definedName name="Last_Row" localSheetId="1">IF('List of dropdown'!Values_Entered,Header_Row+'List of dropdown'!Number_of_Payments,Header_Row)</definedName>
    <definedName name="Last_Row">IF(Values_Entered,Header_Row+Number_of_Payments,Header_Row)</definedName>
    <definedName name="Loan_Amount" localSheetId="4">#REF!</definedName>
    <definedName name="Loan_Amount" localSheetId="11">#REF!</definedName>
    <definedName name="Loan_Amount" localSheetId="1">#REF!</definedName>
    <definedName name="Loan_Amount">#REF!</definedName>
    <definedName name="Loan_Start" localSheetId="4">#REF!</definedName>
    <definedName name="Loan_Start" localSheetId="11">#REF!</definedName>
    <definedName name="Loan_Start" localSheetId="1">#REF!</definedName>
    <definedName name="Loan_Start">#REF!</definedName>
    <definedName name="Loan_Years" localSheetId="4">#REF!</definedName>
    <definedName name="Loan_Years" localSheetId="11">#REF!</definedName>
    <definedName name="Loan_Years" localSheetId="1">#REF!</definedName>
    <definedName name="Loan_Years">#REF!</definedName>
    <definedName name="Num_Pmt_Per_Year" localSheetId="4">#REF!</definedName>
    <definedName name="Num_Pmt_Per_Year" localSheetId="11">#REF!</definedName>
    <definedName name="Num_Pmt_Per_Year" localSheetId="1">#REF!</definedName>
    <definedName name="Num_Pmt_Per_Year">#REF!</definedName>
    <definedName name="Number_of_Payments" localSheetId="4">MATCH(0.01,'3 Recettes cultures &amp; élévage'!End_Bal,-1)+1</definedName>
    <definedName name="Number_of_Payments" localSheetId="11">MATCH(0.01,'Contrôle rapide'!End_Bal,-1)+1</definedName>
    <definedName name="Number_of_Payments" localSheetId="1">MATCH(0.01,'List of dropdown'!End_Bal,-1)+1</definedName>
    <definedName name="Number_of_Payments">MATCH(0.01,End_Bal,-1)+1</definedName>
    <definedName name="Pay_Date" localSheetId="4">#REF!</definedName>
    <definedName name="Pay_Date" localSheetId="11">#REF!</definedName>
    <definedName name="Pay_Date" localSheetId="1">#REF!</definedName>
    <definedName name="Pay_Date">#REF!</definedName>
    <definedName name="Pay_Num" localSheetId="4">#REF!</definedName>
    <definedName name="Pay_Num" localSheetId="11">#REF!</definedName>
    <definedName name="Pay_Num" localSheetId="1">#REF!</definedName>
    <definedName name="Pay_Num">#REF!</definedName>
    <definedName name="Payment_Date" localSheetId="4">DATE(YEAR('3 Recettes cultures &amp; élévage'!Loan_Start),MONTH('3 Recettes cultures &amp; élévage'!Loan_Start)+Payment_Number,DAY('3 Recettes cultures &amp; élévage'!Loan_Start))</definedName>
    <definedName name="Payment_Date" localSheetId="11">DATE(YEAR('Contrôle rapide'!Loan_Start),MONTH('Contrôle rapide'!Loan_Start)+Payment_Number,DAY('Contrôle rapide'!Loan_Start))</definedName>
    <definedName name="Payment_Date" localSheetId="1">DATE(YEAR('List of dropdown'!Loan_Start),MONTH('List of dropdown'!Loan_Start)+Payment_Number,DAY('List of dropdown'!Loan_Start))</definedName>
    <definedName name="Payment_Date">DATE(YEAR(Loan_Start),MONTH(Loan_Start)+Payment_Number,DAY(Loan_Start))</definedName>
    <definedName name="Payment_date2" localSheetId="4">DATE(YEAR('3 Recettes cultures &amp; élévage'!Loan_Start),MONTH('3 Recettes cultures &amp; élévage'!Loan_Start)+Payment_Number,DAY('3 Recettes cultures &amp; élévage'!Loan_Start))</definedName>
    <definedName name="Payment_date2" localSheetId="11">DATE(YEAR('Contrôle rapide'!Loan_Start),MONTH('Contrôle rapide'!Loan_Start)+Payment_Number,DAY('Contrôle rapide'!Loan_Start))</definedName>
    <definedName name="Payment_date2" localSheetId="1">DATE(YEAR('List of dropdown'!Loan_Start),MONTH('List of dropdown'!Loan_Start)+Payment_Number,DAY('List of dropdown'!Loan_Start))</definedName>
    <definedName name="Payment_date2">DATE(YEAR([0]!Loan_Start),MONTH([0]!Loan_Start)+Payment_Number,DAY([0]!Loan_Start))</definedName>
    <definedName name="Princ" localSheetId="4">#REF!</definedName>
    <definedName name="Princ" localSheetId="11">#REF!</definedName>
    <definedName name="Princ" localSheetId="1">#REF!</definedName>
    <definedName name="Princ">#REF!</definedName>
    <definedName name="Print_Area_Reset" localSheetId="4">OFFSET('3 Recettes cultures &amp; élévage'!Full_Print,0,0,'3 Recettes cultures &amp; élévage'!Last_Row)</definedName>
    <definedName name="Print_Area_Reset" localSheetId="11">OFFSET('Contrôle rapide'!Full_Print,0,0,'Contrôle rapide'!Last_Row)</definedName>
    <definedName name="Print_Area_Reset" localSheetId="1">OFFSET('List of dropdown'!Full_Print,0,0,'List of dropdown'!Last_Row)</definedName>
    <definedName name="Print_Area_Reset">OFFSET(Full_Print,0,0,Last_Row)</definedName>
    <definedName name="Sched_Pay" localSheetId="4">#REF!</definedName>
    <definedName name="Sched_Pay" localSheetId="11">#REF!</definedName>
    <definedName name="Sched_Pay" localSheetId="1">#REF!</definedName>
    <definedName name="Sched_Pay">#REF!</definedName>
    <definedName name="Scheduled_Extra_Payments" localSheetId="4">#REF!</definedName>
    <definedName name="Scheduled_Extra_Payments" localSheetId="11">#REF!</definedName>
    <definedName name="Scheduled_Extra_Payments" localSheetId="1">#REF!</definedName>
    <definedName name="Scheduled_Extra_Payments">#REF!</definedName>
    <definedName name="Scheduled_Interest_Rate" localSheetId="4">#REF!</definedName>
    <definedName name="Scheduled_Interest_Rate" localSheetId="11">#REF!</definedName>
    <definedName name="Scheduled_Interest_Rate" localSheetId="1">#REF!</definedName>
    <definedName name="Scheduled_Interest_Rate">#REF!</definedName>
    <definedName name="Scheduled_Monthly_Payment" localSheetId="4">#REF!</definedName>
    <definedName name="Scheduled_Monthly_Payment" localSheetId="11">#REF!</definedName>
    <definedName name="Scheduled_Monthly_Payment" localSheetId="1">#REF!</definedName>
    <definedName name="Scheduled_Monthly_Payment">#REF!</definedName>
    <definedName name="test" localSheetId="4">#REF!</definedName>
    <definedName name="test" localSheetId="11">#REF!</definedName>
    <definedName name="test" localSheetId="1">#REF!</definedName>
    <definedName name="test">#REF!</definedName>
    <definedName name="Total_Interest" localSheetId="4">#REF!</definedName>
    <definedName name="Total_Interest" localSheetId="11">#REF!</definedName>
    <definedName name="Total_Interest" localSheetId="1">#REF!</definedName>
    <definedName name="Total_Interest">#REF!</definedName>
    <definedName name="Total_Pay" localSheetId="4">#REF!</definedName>
    <definedName name="Total_Pay" localSheetId="11">#REF!</definedName>
    <definedName name="Total_Pay" localSheetId="1">#REF!</definedName>
    <definedName name="Total_Pay">#REF!</definedName>
    <definedName name="Total_Payment" localSheetId="4">Scheduled_Payment+Extra_Payment</definedName>
    <definedName name="Total_Payment" localSheetId="11">Scheduled_Payment+Extra_Payment</definedName>
    <definedName name="Total_Payment" localSheetId="1">Scheduled_Payment+Extra_Payment</definedName>
    <definedName name="Total_Payment">Scheduled_Payment+Extra_Payment</definedName>
    <definedName name="Values_Entered" localSheetId="4">IF('3 Recettes cultures &amp; élévage'!Loan_Amount*'3 Recettes cultures &amp; élévage'!Interest_Rate*'3 Recettes cultures &amp; élévage'!Loan_Years*'3 Recettes cultures &amp; élévage'!Loan_Start&gt;0,1,0)</definedName>
    <definedName name="Values_Entered" localSheetId="11">IF('Contrôle rapide'!Loan_Amount*'Contrôle rapide'!Interest_Rate*'Contrôle rapide'!Loan_Years*'Contrôle rapide'!Loan_Start&gt;0,1,0)</definedName>
    <definedName name="Values_Entered" localSheetId="1">IF('List of dropdown'!Loan_Amount*'List of dropdown'!Interest_Rate*'List of dropdown'!Loan_Years*'List of dropdown'!Loan_Start&gt;0,1,0)</definedName>
    <definedName name="Values_Entered">IF(Loan_Amount*Interest_Rate*Loan_Years*Loan_Start&gt;0,1,0)</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O62" i="53" l="1"/>
  <c r="O57" i="53"/>
  <c r="F61" i="40"/>
  <c r="D17" i="59"/>
  <c r="N6" i="54"/>
  <c r="E9" i="40" l="1"/>
  <c r="E8" i="40"/>
  <c r="E7" i="40"/>
  <c r="N62" i="53" l="1"/>
  <c r="G14" i="3"/>
  <c r="D61" i="40" l="1"/>
  <c r="D60" i="40"/>
  <c r="D57" i="40"/>
  <c r="E23" i="53"/>
  <c r="E7" i="53"/>
  <c r="G36" i="1" l="1"/>
  <c r="B8" i="62" l="1"/>
  <c r="O14" i="56" l="1"/>
  <c r="O9" i="56"/>
  <c r="O12" i="56"/>
  <c r="K4" i="60"/>
  <c r="O36" i="42"/>
  <c r="O17" i="42"/>
  <c r="O14" i="42"/>
  <c r="A17" i="54" l="1"/>
  <c r="A18" i="54"/>
  <c r="A19" i="54"/>
  <c r="A20" i="54"/>
  <c r="A21" i="54"/>
  <c r="A22" i="54"/>
  <c r="A23" i="54"/>
  <c r="A24" i="54"/>
  <c r="A16" i="54"/>
  <c r="A11" i="54"/>
  <c r="A12" i="54"/>
  <c r="A13" i="54"/>
  <c r="A14" i="54"/>
  <c r="A7" i="54"/>
  <c r="A8" i="54"/>
  <c r="A9" i="54"/>
  <c r="A10" i="54"/>
  <c r="A6" i="54"/>
  <c r="D22" i="53"/>
  <c r="B7" i="62" l="1"/>
  <c r="C15" i="62"/>
  <c r="B33" i="62"/>
  <c r="B28" i="62"/>
  <c r="B29" i="62"/>
  <c r="B30" i="62"/>
  <c r="B31" i="62"/>
  <c r="B32" i="62"/>
  <c r="B21" i="62"/>
  <c r="B22" i="62"/>
  <c r="B23" i="62"/>
  <c r="B24" i="62"/>
  <c r="B25" i="62"/>
  <c r="B26" i="62"/>
  <c r="B27" i="62"/>
  <c r="B10" i="62"/>
  <c r="B11" i="62"/>
  <c r="B12" i="62"/>
  <c r="B13" i="62"/>
  <c r="B14" i="62"/>
  <c r="B15" i="62"/>
  <c r="B16" i="62"/>
  <c r="A17" i="62"/>
  <c r="B17" i="62"/>
  <c r="B18" i="62"/>
  <c r="B19" i="62"/>
  <c r="B20" i="62"/>
  <c r="B9" i="62"/>
  <c r="G10" i="53"/>
  <c r="E6" i="40" s="1"/>
  <c r="D39" i="42"/>
  <c r="E39" i="42"/>
  <c r="F39" i="42"/>
  <c r="G39" i="42"/>
  <c r="H39" i="42"/>
  <c r="I39" i="42"/>
  <c r="J39" i="42"/>
  <c r="K39" i="42"/>
  <c r="L39" i="42"/>
  <c r="M39" i="42"/>
  <c r="N39" i="42"/>
  <c r="C39" i="42"/>
  <c r="O23" i="42"/>
  <c r="C18" i="62" s="1"/>
  <c r="O24" i="42"/>
  <c r="C19" i="62" s="1"/>
  <c r="O25" i="42"/>
  <c r="C20" i="62" s="1"/>
  <c r="O26" i="42"/>
  <c r="C21" i="62" s="1"/>
  <c r="O27" i="42"/>
  <c r="C22" i="62" s="1"/>
  <c r="O28" i="42"/>
  <c r="C23" i="62" s="1"/>
  <c r="O29" i="42"/>
  <c r="C24" i="62" s="1"/>
  <c r="O30" i="42"/>
  <c r="C25" i="62" s="1"/>
  <c r="O31" i="42"/>
  <c r="C26" i="62" s="1"/>
  <c r="O32" i="42"/>
  <c r="C27" i="62" s="1"/>
  <c r="O33" i="42"/>
  <c r="C28" i="62" s="1"/>
  <c r="O34" i="42"/>
  <c r="C29" i="62" s="1"/>
  <c r="O35" i="42"/>
  <c r="C30" i="62" s="1"/>
  <c r="C31" i="62"/>
  <c r="O37" i="42"/>
  <c r="C32" i="62" s="1"/>
  <c r="O38" i="42"/>
  <c r="C33" i="62" s="1"/>
  <c r="O22" i="42"/>
  <c r="C17" i="62" s="1"/>
  <c r="C22" i="53"/>
  <c r="O16" i="42"/>
  <c r="C14" i="62" s="1"/>
  <c r="O11" i="42"/>
  <c r="C9" i="62" s="1"/>
  <c r="O12" i="42"/>
  <c r="C10" i="62" s="1"/>
  <c r="O13" i="42"/>
  <c r="C12" i="62"/>
  <c r="O15" i="42"/>
  <c r="C13" i="62" s="1"/>
  <c r="O18" i="42"/>
  <c r="C16" i="62" s="1"/>
  <c r="G34" i="53"/>
  <c r="G33" i="53"/>
  <c r="G32" i="53"/>
  <c r="G30" i="53"/>
  <c r="G29" i="53"/>
  <c r="G28" i="53"/>
  <c r="G27" i="53"/>
  <c r="G26" i="53"/>
  <c r="G18" i="53"/>
  <c r="G17" i="53"/>
  <c r="G16" i="53"/>
  <c r="G14" i="53"/>
  <c r="G13" i="53"/>
  <c r="G12" i="53"/>
  <c r="G11" i="53"/>
  <c r="D6" i="53"/>
  <c r="C6" i="53"/>
  <c r="F4" i="53"/>
  <c r="F63" i="40" l="1"/>
  <c r="C11" i="62"/>
  <c r="G19" i="53"/>
  <c r="F60" i="40" s="1"/>
  <c r="O39" i="42"/>
  <c r="E20" i="40" s="1"/>
  <c r="G35" i="53"/>
  <c r="D30" i="59" l="1"/>
  <c r="I14" i="59"/>
  <c r="H14" i="59"/>
  <c r="G14" i="59"/>
  <c r="D32" i="59" l="1"/>
  <c r="B33" i="59" s="1"/>
  <c r="G11" i="3" l="1"/>
  <c r="I16" i="60"/>
  <c r="I17" i="60" s="1"/>
  <c r="B16" i="60"/>
  <c r="G15" i="60"/>
  <c r="G14" i="60"/>
  <c r="G13" i="60"/>
  <c r="G12" i="60"/>
  <c r="G11" i="60"/>
  <c r="G10" i="60"/>
  <c r="G9" i="60"/>
  <c r="G16" i="60" s="1"/>
  <c r="H9" i="42" l="1"/>
  <c r="L9" i="42"/>
  <c r="C9" i="42"/>
  <c r="E9" i="42"/>
  <c r="I9" i="42"/>
  <c r="M9" i="42"/>
  <c r="G17" i="60"/>
  <c r="F9" i="42"/>
  <c r="J9" i="42"/>
  <c r="N9" i="42"/>
  <c r="G9" i="42"/>
  <c r="K9" i="42"/>
  <c r="D9" i="42"/>
  <c r="C39" i="53"/>
  <c r="O9" i="42" l="1"/>
  <c r="G18" i="3"/>
  <c r="G19" i="3"/>
  <c r="G20" i="3"/>
  <c r="G21" i="3"/>
  <c r="G22" i="3"/>
  <c r="G23" i="3"/>
  <c r="G24" i="3"/>
  <c r="G25" i="3"/>
  <c r="G26" i="3"/>
  <c r="G27" i="3"/>
  <c r="G28" i="3"/>
  <c r="G29" i="3"/>
  <c r="G30" i="3"/>
  <c r="G31" i="3"/>
  <c r="G32" i="3"/>
  <c r="G33" i="3"/>
  <c r="G34" i="3"/>
  <c r="G35" i="3"/>
  <c r="G36" i="3"/>
  <c r="G12" i="3"/>
  <c r="G13" i="3"/>
  <c r="G15" i="3"/>
  <c r="G16" i="3"/>
  <c r="G17" i="3"/>
  <c r="D10" i="3"/>
  <c r="C7" i="62" l="1"/>
  <c r="B19" i="58"/>
  <c r="J15" i="1" s="1"/>
  <c r="B10" i="58"/>
  <c r="J14" i="1" s="1"/>
  <c r="I21" i="1" l="1"/>
  <c r="H62" i="40"/>
  <c r="H61" i="40"/>
  <c r="H60" i="40"/>
  <c r="F27" i="1"/>
  <c r="I27" i="1"/>
  <c r="E28" i="1"/>
  <c r="F21" i="1"/>
  <c r="N15" i="56" l="1"/>
  <c r="M15" i="56"/>
  <c r="L15" i="56"/>
  <c r="K15" i="56"/>
  <c r="J15" i="56"/>
  <c r="I15" i="56"/>
  <c r="H15" i="56"/>
  <c r="G15" i="56"/>
  <c r="F15" i="56"/>
  <c r="E15" i="56"/>
  <c r="D15" i="56"/>
  <c r="C15" i="56"/>
  <c r="O13" i="56"/>
  <c r="O11" i="56"/>
  <c r="O10" i="56"/>
  <c r="O8" i="56"/>
  <c r="M4" i="56"/>
  <c r="I32" i="1"/>
  <c r="N27" i="54"/>
  <c r="N28" i="54"/>
  <c r="N29" i="54"/>
  <c r="N30" i="54"/>
  <c r="N31" i="54"/>
  <c r="N32" i="54"/>
  <c r="N33" i="54"/>
  <c r="N34" i="54"/>
  <c r="N35" i="54"/>
  <c r="N36" i="54"/>
  <c r="N37" i="54"/>
  <c r="N38" i="54"/>
  <c r="N39" i="54"/>
  <c r="N41" i="54"/>
  <c r="N42" i="54"/>
  <c r="N43" i="54"/>
  <c r="N44" i="54"/>
  <c r="N45" i="54"/>
  <c r="N26" i="54"/>
  <c r="N17" i="54"/>
  <c r="N18" i="54"/>
  <c r="N19" i="54"/>
  <c r="N20" i="54"/>
  <c r="N22" i="54"/>
  <c r="N23" i="54"/>
  <c r="N24" i="54"/>
  <c r="N16" i="54"/>
  <c r="N7" i="54"/>
  <c r="N8" i="54"/>
  <c r="N9" i="54"/>
  <c r="N10" i="54"/>
  <c r="N12" i="54"/>
  <c r="N13" i="54"/>
  <c r="N14" i="54"/>
  <c r="A27" i="54"/>
  <c r="A28" i="54"/>
  <c r="A29" i="54"/>
  <c r="A30" i="54"/>
  <c r="A31" i="54"/>
  <c r="A32" i="54"/>
  <c r="A33" i="54"/>
  <c r="A34" i="54"/>
  <c r="A35" i="54"/>
  <c r="A36" i="54"/>
  <c r="A37" i="54"/>
  <c r="A38" i="54"/>
  <c r="A39" i="54"/>
  <c r="A40" i="54"/>
  <c r="A41" i="54"/>
  <c r="A42" i="54"/>
  <c r="A43" i="54"/>
  <c r="A44" i="54"/>
  <c r="A45" i="54"/>
  <c r="A26" i="54"/>
  <c r="O15" i="56" l="1"/>
  <c r="E12" i="40" s="1"/>
  <c r="F16" i="40"/>
  <c r="F19" i="40" l="1"/>
  <c r="F20" i="40"/>
  <c r="I34" i="1" l="1"/>
  <c r="E57" i="40"/>
  <c r="H63" i="40" l="1"/>
  <c r="F12" i="40" l="1"/>
  <c r="F39" i="53"/>
  <c r="G60" i="53" l="1"/>
  <c r="G61" i="53"/>
  <c r="G62" i="53"/>
  <c r="G59" i="53"/>
  <c r="E11" i="40" s="1"/>
  <c r="G44" i="53"/>
  <c r="G45" i="53"/>
  <c r="G46" i="53"/>
  <c r="G47" i="53"/>
  <c r="G48" i="53"/>
  <c r="G49" i="53"/>
  <c r="G50" i="53"/>
  <c r="G51" i="53"/>
  <c r="G52" i="53"/>
  <c r="G53" i="53"/>
  <c r="G54" i="53"/>
  <c r="E10" i="40" s="1"/>
  <c r="G55" i="53"/>
  <c r="G56" i="53"/>
  <c r="G58" i="53"/>
  <c r="G43" i="53"/>
  <c r="G63" i="53" l="1"/>
  <c r="F62" i="40" s="1"/>
  <c r="M4" i="42"/>
  <c r="E16" i="40" l="1"/>
  <c r="H7" i="40" l="1"/>
  <c r="H11" i="40"/>
  <c r="H10" i="40"/>
  <c r="H6" i="40"/>
  <c r="H9" i="40"/>
  <c r="H12" i="40"/>
  <c r="H8" i="40"/>
  <c r="F10" i="40"/>
  <c r="H16" i="40" l="1"/>
  <c r="H57" i="40"/>
  <c r="F21" i="40"/>
  <c r="F8" i="40"/>
  <c r="F7" i="40"/>
  <c r="F9" i="40"/>
  <c r="F11" i="40"/>
  <c r="F6" i="40"/>
  <c r="G4" i="40"/>
  <c r="G10" i="3" l="1"/>
  <c r="C10" i="3"/>
  <c r="F38" i="3"/>
  <c r="F4" i="3"/>
  <c r="G38" i="3" l="1"/>
  <c r="D10" i="42" l="1"/>
  <c r="D19" i="42" s="1"/>
  <c r="L10" i="42"/>
  <c r="L19" i="42" s="1"/>
  <c r="M10" i="42"/>
  <c r="M19" i="42" s="1"/>
  <c r="E10" i="42"/>
  <c r="E19" i="42" s="1"/>
  <c r="F10" i="42"/>
  <c r="F19" i="42" s="1"/>
  <c r="N10" i="42"/>
  <c r="N19" i="42" s="1"/>
  <c r="K10" i="42"/>
  <c r="K19" i="42" s="1"/>
  <c r="G10" i="42"/>
  <c r="G19" i="42" s="1"/>
  <c r="C10" i="42"/>
  <c r="I10" i="42"/>
  <c r="I19" i="42" s="1"/>
  <c r="J10" i="42"/>
  <c r="J19" i="42" s="1"/>
  <c r="H10" i="42"/>
  <c r="H19" i="42" s="1"/>
  <c r="G37" i="1"/>
  <c r="F37" i="1"/>
  <c r="E37" i="1"/>
  <c r="I36" i="1"/>
  <c r="I35" i="1"/>
  <c r="G35" i="1"/>
  <c r="G34" i="1"/>
  <c r="I33" i="1"/>
  <c r="G33" i="1"/>
  <c r="G32" i="1"/>
  <c r="F28" i="1"/>
  <c r="I28" i="1"/>
  <c r="I26" i="1"/>
  <c r="F26" i="1"/>
  <c r="I25" i="1"/>
  <c r="F25" i="1"/>
  <c r="I24" i="1"/>
  <c r="F24" i="1"/>
  <c r="I23" i="1"/>
  <c r="F23" i="1"/>
  <c r="I22" i="1"/>
  <c r="F22" i="1"/>
  <c r="O10" i="42" l="1"/>
  <c r="C19" i="42"/>
  <c r="J63" i="40"/>
  <c r="D64" i="40" s="1"/>
  <c r="I37" i="1"/>
  <c r="C8" i="62" l="1"/>
  <c r="O19" i="42"/>
  <c r="E19" i="40" l="1"/>
  <c r="E21" i="40" s="1"/>
  <c r="G58" i="40" l="1"/>
  <c r="H19" i="40"/>
  <c r="G57" i="40"/>
  <c r="H20" i="40"/>
  <c r="H21" i="4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9" authorId="0" shapeId="0" xr:uid="{00000000-0006-0000-0700-000001000000}">
      <text>
        <r>
          <rPr>
            <sz val="9"/>
            <color indexed="81"/>
            <rFont val="Tahoma"/>
            <family val="2"/>
          </rPr>
          <t>à partir de 5 Fiche de financement</t>
        </r>
        <r>
          <rPr>
            <sz val="9"/>
            <color indexed="81"/>
            <rFont val="Tahoma"/>
            <family val="2"/>
          </rPr>
          <t xml:space="preserve">
</t>
        </r>
      </text>
    </comment>
    <comment ref="B10" authorId="0" shapeId="0" xr:uid="{00000000-0006-0000-0700-000002000000}">
      <text>
        <r>
          <rPr>
            <sz val="9"/>
            <color indexed="81"/>
            <rFont val="Tahoma"/>
            <family val="2"/>
          </rPr>
          <t xml:space="preserve">à partir de 2 Fiche Equipements &amp; Actifs
</t>
        </r>
      </text>
    </comment>
  </commentList>
</comments>
</file>

<file path=xl/sharedStrings.xml><?xml version="1.0" encoding="utf-8"?>
<sst xmlns="http://schemas.openxmlformats.org/spreadsheetml/2006/main" count="536" uniqueCount="352">
  <si>
    <t>Division</t>
  </si>
  <si>
    <t>District</t>
  </si>
  <si>
    <t>=</t>
  </si>
  <si>
    <t>ha</t>
  </si>
  <si>
    <t>Total</t>
  </si>
  <si>
    <t>Area</t>
  </si>
  <si>
    <t>Village</t>
  </si>
  <si>
    <t>Date</t>
  </si>
  <si>
    <t>years</t>
  </si>
  <si>
    <t>kg</t>
  </si>
  <si>
    <t>litres</t>
  </si>
  <si>
    <t>%</t>
  </si>
  <si>
    <t>+</t>
  </si>
  <si>
    <t>-</t>
  </si>
  <si>
    <t>Introduction</t>
  </si>
  <si>
    <t>OR</t>
  </si>
  <si>
    <t>GIZ &amp; FAO</t>
  </si>
  <si>
    <t>Powering.Agriculture@giz.de</t>
  </si>
  <si>
    <t>https://energypedia.info/wiki/Toolbox_on_SPIS</t>
  </si>
  <si>
    <t>https://poweringag.org</t>
  </si>
  <si>
    <r>
      <rPr>
        <b/>
        <sz val="10"/>
        <color theme="1"/>
        <rFont val="Arial"/>
        <family val="2"/>
      </rPr>
      <t>Contact</t>
    </r>
    <r>
      <rPr>
        <sz val="10"/>
        <color theme="1"/>
        <rFont val="Arial"/>
        <family val="2"/>
      </rPr>
      <t xml:space="preserve">: </t>
    </r>
  </si>
  <si>
    <r>
      <rPr>
        <b/>
        <sz val="10"/>
        <color theme="1"/>
        <rFont val="Arial"/>
        <family val="2"/>
      </rPr>
      <t>Version</t>
    </r>
    <r>
      <rPr>
        <sz val="10"/>
        <color theme="1"/>
        <rFont val="Arial"/>
        <family val="2"/>
      </rPr>
      <t>:</t>
    </r>
  </si>
  <si>
    <t>Acre</t>
  </si>
  <si>
    <t>Sq. km</t>
  </si>
  <si>
    <t>Sq. m</t>
  </si>
  <si>
    <t>Sq. yard</t>
  </si>
  <si>
    <t>Sq. ft</t>
  </si>
  <si>
    <t>CF to kg</t>
  </si>
  <si>
    <t>metric ton</t>
  </si>
  <si>
    <t>quintal</t>
  </si>
  <si>
    <t>pound (lb)</t>
  </si>
  <si>
    <r>
      <t xml:space="preserve">Type
</t>
    </r>
    <r>
      <rPr>
        <i/>
        <sz val="11"/>
        <rFont val="Arial"/>
        <family val="2"/>
      </rPr>
      <t/>
    </r>
  </si>
  <si>
    <t>a.</t>
  </si>
  <si>
    <t>b.</t>
  </si>
  <si>
    <t>c.</t>
  </si>
  <si>
    <t>d.</t>
  </si>
  <si>
    <t>e.</t>
  </si>
  <si>
    <t>FIXED COSTS</t>
  </si>
  <si>
    <t>Sq.km</t>
  </si>
  <si>
    <t>Sq.m</t>
  </si>
  <si>
    <t xml:space="preserve">Sq. feet </t>
  </si>
  <si>
    <t>Lisez-moi</t>
  </si>
  <si>
    <t>INVESTIR – Outil d’analyse de l’exploitation agricole</t>
  </si>
  <si>
    <t xml:space="preserve">Cet outil permet d’évaluer la productivité et la rentabilité d’une exploitation en se fondant sur sa production agricole annuelle moyenne. Il permet d’établir des valeurs de référence ou d’évaluer l’impact d’investissements prévus. L’outil permet à un conseiller en SPIS (fournisseur, professionnel du développement, agent de vulgarisation) d’aider une exploitation agricole à identifier les coûts inutiles, à déterminer les activités qui apportent le plus de valeur et à bien rentabiliser les différents intrants. </t>
  </si>
  <si>
    <t>Conseils et astuces</t>
  </si>
  <si>
    <t>Aperçu</t>
  </si>
  <si>
    <t>Cet outil est composé des feuilles suivantes :</t>
  </si>
  <si>
    <t>1. Informations générales</t>
  </si>
  <si>
    <t>4. Autres recettes</t>
  </si>
  <si>
    <t>5. Financement</t>
  </si>
  <si>
    <t>6. Coûts Fixes et Variables</t>
  </si>
  <si>
    <t>3. Recettes cultures &amp; élévage</t>
  </si>
  <si>
    <t>Feuille de calcul des prix des cultures</t>
  </si>
  <si>
    <t>Contrôle rapide</t>
  </si>
  <si>
    <t>En savoir plus</t>
  </si>
  <si>
    <r>
      <rPr>
        <b/>
        <sz val="10"/>
        <color theme="1"/>
        <rFont val="Arial"/>
        <family val="2"/>
      </rPr>
      <t>Publié par</t>
    </r>
    <r>
      <rPr>
        <sz val="10"/>
        <color theme="1"/>
        <rFont val="Arial"/>
        <family val="2"/>
      </rPr>
      <t> :</t>
    </r>
    <r>
      <rPr>
        <sz val="10"/>
        <color theme="1"/>
        <rFont val="Arial"/>
        <family val="2"/>
      </rPr>
      <t xml:space="preserve"> </t>
    </r>
  </si>
  <si>
    <r>
      <rPr>
        <sz val="10"/>
        <color theme="1"/>
        <rFont val="Arial"/>
        <family val="2"/>
      </rPr>
      <t>Responsables :</t>
    </r>
  </si>
  <si>
    <r>
      <rPr>
        <b/>
        <sz val="10"/>
        <color theme="1"/>
        <rFont val="Arial"/>
        <family val="2"/>
      </rPr>
      <t>Lien de téléchargement</t>
    </r>
    <r>
      <rPr>
        <sz val="10"/>
        <color theme="1"/>
        <rFont val="Arial"/>
        <family val="2"/>
      </rPr>
      <t> :</t>
    </r>
    <r>
      <rPr>
        <sz val="10"/>
        <color theme="1"/>
        <rFont val="Arial"/>
        <family val="2"/>
      </rPr>
      <t xml:space="preserve"> </t>
    </r>
  </si>
  <si>
    <t xml:space="preserve">À propos de : </t>
  </si>
  <si>
    <t xml:space="preserve">Propulser l’agriculture : un grand défi énergétique pour le développement. Disponible à l’adresse :  </t>
  </si>
  <si>
    <t>© GIZ et FAO, 2018</t>
  </si>
  <si>
    <t>La GIZ, la FAO et les partenaires fondateurs du PAEGC encouragent l’utilisation, la reproduction et la diffusion des informations contenues dans ce document. Sauf indication contraire, ces dernières peuvent être copiées, téléchargées et imprimées à des fins privées d’étude, de recherche et d’enseignement, ou pour être utilisées dans des produits ou services non commerciaux, à condition que la GIZ et la FAO soient clairement indiquées en tant que sources des informations et détentrices du droit d’auteur.</t>
  </si>
  <si>
    <t>Les appellations employées dans ce produit d’information et la présentation des documents qui y figurent n’impliquent de la part de la Deutsche Gesellschaft für Internationale Zusammenarbeit (GIZ) GmbH, de l’Organisation des Nations unies pour l’alimentation et l’agriculture (FAO) ou de l’un des partenaires fondateurs de l’initiative PAEGC aucune prise de position quant au statut juridique ou au stade de développement des pays, territoires, villes ou zones ou de leurs autorités, ni quant au tracé de leurs frontières ou limites. La mention de sociétés déterminées ou de produits de fabricants, qu’ils soient ou non brevetés, n’entraîne de la part de la GIZ, de la FAO ou de l’un des partenaires fondateurs du PAEGC aucune approbation ou recommandation desdits produits de préférence à d’autres de nature analogue qui ne sont pas cités. Les opinions exprimées dans ce produit d’information sont celles de l’auteur et ne reflètent pas nécessairement celles de la GIZ, de la FAO, ou de l’un des partenaires fondateurs du PAEGC.</t>
  </si>
  <si>
    <t>actuellement disponibles sur l’exploitation ou dont l’acquisition prochaine est envisagée</t>
  </si>
  <si>
    <t>pour ajouter les ventes réelles ou prévues de cultures saisonnières (riz, maïs etc.), de cultures pluriannuelles (arbres fruitiers, etc.) et d'élevage et de produits dérivés</t>
  </si>
  <si>
    <t>recettes supplémentaires ne provenant pas directement de la production de cultures ou d’animaux d’élevage, par exemple, la vente d’eau ou la location d’équipements</t>
  </si>
  <si>
    <t>calcule le remboursement annuel du prêt en fonction de l'information sur le crédit</t>
  </si>
  <si>
    <t>pour ajouter tous les coûts/dépenses fixes et variables de l'entreprise agricole</t>
  </si>
  <si>
    <t>Pas de saisie ! Calcul de la rentabilité brute de l’exploitation</t>
  </si>
  <si>
    <t>pour calculer les coûts annuels moyens de certaines cultures et de certains animaux d’élevage</t>
  </si>
  <si>
    <t>calcul rapide de la rentabilité de l'exploitation utile avant d'effectuer une analyse complète</t>
  </si>
  <si>
    <t>7. Compte de résultat de l’exploitation</t>
  </si>
  <si>
    <t xml:space="preserve">  </t>
  </si>
  <si>
    <t>Feuille de traduction</t>
  </si>
  <si>
    <t>Certains textes utilisés dans cet outil sont utilisés dans des formules qui utilisent la reconnaissance de texte. Afin de préserver l'intégrité et la fonctionnalité de la formule, ces textes resteront en anglais. Une liste de ces textes et leur traduction correspondante est compilée ci-dessous :</t>
  </si>
  <si>
    <t>Texte original en anglais</t>
  </si>
  <si>
    <t>Feuille</t>
  </si>
  <si>
    <t>Traduction française</t>
  </si>
  <si>
    <t>acre</t>
  </si>
  <si>
    <t>kilo</t>
  </si>
  <si>
    <t>hectare</t>
  </si>
  <si>
    <t xml:space="preserve">tonne métrique </t>
  </si>
  <si>
    <t>livres</t>
  </si>
  <si>
    <t>pieds carrés</t>
  </si>
  <si>
    <t>cour carrée</t>
  </si>
  <si>
    <t>kilomètre carré</t>
  </si>
  <si>
    <t>mètre carré</t>
  </si>
  <si>
    <t>1 RENSEIGNEMENTS GÉNÉRAUX SUR L'EXPLOITATION</t>
  </si>
  <si>
    <t>Pays</t>
  </si>
  <si>
    <t>Région</t>
  </si>
  <si>
    <t>Code de l’exploitation</t>
  </si>
  <si>
    <t>Code ou nom de l’exploitation</t>
  </si>
  <si>
    <t>Enquêteur</t>
  </si>
  <si>
    <t>Campagne agricole (années)</t>
  </si>
  <si>
    <t>Monnaie utilisée pour les calculs</t>
  </si>
  <si>
    <t>Unité de mesure du poids</t>
  </si>
  <si>
    <t>Unité de mesure de surface</t>
  </si>
  <si>
    <t>Facteur de conversion en 1 kilo :</t>
  </si>
  <si>
    <t>Facteur de conversion en 1 hectare :</t>
  </si>
  <si>
    <t>(Année à quatre chiffres chacune ! )</t>
  </si>
  <si>
    <t>RESSOURCES FONCIÈRES</t>
  </si>
  <si>
    <t>Statut de propriété</t>
  </si>
  <si>
    <t>+ Terres en propriété</t>
  </si>
  <si>
    <t>+ Partie des terres coopératives</t>
  </si>
  <si>
    <t>+ Terres exploitées sous contrat (appartenant à un partenaire)</t>
  </si>
  <si>
    <t>+ Terres prises en location</t>
  </si>
  <si>
    <t xml:space="preserve"> - Terres données en location</t>
  </si>
  <si>
    <t>+ Terres en possession d’autres sources</t>
  </si>
  <si>
    <t>- Terres en propriété inutilisées ou inutilisables</t>
  </si>
  <si>
    <t>Classification des terres</t>
  </si>
  <si>
    <t>Terres à cultures saisonnières</t>
  </si>
  <si>
    <t>Pluriannuelles (avec et sans cultures intercalaires)</t>
  </si>
  <si>
    <t>Serres</t>
  </si>
  <si>
    <t>Pâturages</t>
  </si>
  <si>
    <t>Jachères</t>
  </si>
  <si>
    <t>Superficie</t>
  </si>
  <si>
    <t>pluviales</t>
  </si>
  <si>
    <t>irriguées</t>
  </si>
  <si>
    <t>Superficie totale</t>
  </si>
  <si>
    <t>Total des terres agricoles/horticoles</t>
  </si>
  <si>
    <t>2 ÉQUIPEMENTS ET RESSOURCES</t>
  </si>
  <si>
    <t>Coût de l'équipement existant (au moment de l'achat initial)</t>
  </si>
  <si>
    <t>Valeur de récupération (lors de la vente d'équipement existant)</t>
  </si>
  <si>
    <t>Âge</t>
  </si>
  <si>
    <r>
      <rPr>
        <b/>
        <sz val="11"/>
        <color rgb="FF000000"/>
        <rFont val="Arial"/>
        <family val="2"/>
      </rPr>
      <t>Durée de vie</t>
    </r>
    <r>
      <rPr>
        <sz val="11"/>
        <color theme="1"/>
        <rFont val="Arial"/>
        <family val="2"/>
      </rPr>
      <t xml:space="preserve"> normale</t>
    </r>
  </si>
  <si>
    <r>
      <rPr>
        <b/>
        <sz val="11"/>
        <color theme="1"/>
        <rFont val="Arial"/>
        <family val="2"/>
      </rPr>
      <t>Dépréciation annuelle</t>
    </r>
    <r>
      <rPr>
        <sz val="11"/>
        <color theme="1"/>
        <rFont val="Arial"/>
        <family val="2"/>
      </rPr>
      <t xml:space="preserve"> en vue du remplacement</t>
    </r>
  </si>
  <si>
    <t>Durée de vie normale indicative :</t>
  </si>
  <si>
    <t>(très dépendante de la qualité!)</t>
  </si>
  <si>
    <t>Hangar pour animaux  - 20 years</t>
  </si>
  <si>
    <t>Garage/atelier – 20 ans</t>
  </si>
  <si>
    <t>Stockage/entrepôt – 20 ans</t>
  </si>
  <si>
    <t>Serre - 10 years</t>
  </si>
  <si>
    <t>Autre bâtiment – 20 ans</t>
  </si>
  <si>
    <t>Char à bœufs – 7 ans</t>
  </si>
  <si>
    <t>Camion/voiture – 10 ans</t>
  </si>
  <si>
    <t>Tracteur – 10 ans</t>
  </si>
  <si>
    <t>Charrue – 7 ans</t>
  </si>
  <si>
    <t>Cultivateur/charrue – 7 ans</t>
  </si>
  <si>
    <t>Semoir – 7 ans</t>
  </si>
  <si>
    <t>Épandeur à engrais – 7 ans</t>
  </si>
  <si>
    <t xml:space="preserve">Pulvérisateur – 7 ans </t>
  </si>
  <si>
    <t>Faucheuse – 7 ans</t>
  </si>
  <si>
    <t>Presse – 7 ans</t>
  </si>
  <si>
    <t>Moissonneuse-batteuse – 10 ans</t>
  </si>
  <si>
    <t>Matériel d’irrigation – 5 ans</t>
  </si>
  <si>
    <t>Pompe à eau – 7 ans</t>
  </si>
  <si>
    <t>Modules photovoltaïques - 20 years</t>
  </si>
  <si>
    <t xml:space="preserve">Dépréciation annuelle totale </t>
  </si>
  <si>
    <t>REVENU : CULTURE SAISONNIÈRE</t>
  </si>
  <si>
    <t xml:space="preserve"> Code de l’exploitation</t>
  </si>
  <si>
    <t>Terres agricoles utilisées :</t>
  </si>
  <si>
    <t>Prix unitaire</t>
  </si>
  <si>
    <t>Unité</t>
  </si>
  <si>
    <t>Valeur</t>
  </si>
  <si>
    <t>Ventes</t>
  </si>
  <si>
    <t>Types de cultures:</t>
  </si>
  <si>
    <t>Zone:</t>
  </si>
  <si>
    <t>Produits dérivés:</t>
  </si>
  <si>
    <t>REVENU BRUT</t>
  </si>
  <si>
    <t>REVENU : CULTURE PÉNÉNINIALE</t>
  </si>
  <si>
    <t>REVENU : ÉLEVAGE</t>
  </si>
  <si>
    <t>Bétail pour la production :</t>
  </si>
  <si>
    <t>Bétail vendu :</t>
  </si>
  <si>
    <t xml:space="preserve">tête </t>
  </si>
  <si>
    <t>Quantité</t>
  </si>
  <si>
    <t>Pour la production</t>
  </si>
  <si>
    <t>A Vendre</t>
  </si>
  <si>
    <t>Type de bétail</t>
  </si>
  <si>
    <t>Vaches laitières</t>
  </si>
  <si>
    <t>Génisses</t>
  </si>
  <si>
    <t>Bœufs adultes</t>
  </si>
  <si>
    <t>Bœufs juvéniles</t>
  </si>
  <si>
    <t>Veaux</t>
  </si>
  <si>
    <t>Moutons</t>
  </si>
  <si>
    <t>Boucs de mouton</t>
  </si>
  <si>
    <t>Enfants moutons</t>
  </si>
  <si>
    <t>Chèvre</t>
  </si>
  <si>
    <t>Boucs de chèvre</t>
  </si>
  <si>
    <t>Chèvre chevreau</t>
  </si>
  <si>
    <t>Lait</t>
  </si>
  <si>
    <t>Œufs</t>
  </si>
  <si>
    <t>Peaux</t>
  </si>
  <si>
    <t>Fumier</t>
  </si>
  <si>
    <t>Calculateur de produits dérivés</t>
  </si>
  <si>
    <t>4 AUTRES RECETTES</t>
  </si>
  <si>
    <t>Mois</t>
  </si>
  <si>
    <t>Janvier</t>
  </si>
  <si>
    <t>Février</t>
  </si>
  <si>
    <t>Mars</t>
  </si>
  <si>
    <t>Avril</t>
  </si>
  <si>
    <t>Mai</t>
  </si>
  <si>
    <t>Juin</t>
  </si>
  <si>
    <t>Juillet</t>
  </si>
  <si>
    <t>Août</t>
  </si>
  <si>
    <t>Septembre</t>
  </si>
  <si>
    <t>Octobre</t>
  </si>
  <si>
    <t>Novembre</t>
  </si>
  <si>
    <t>Décembre</t>
  </si>
  <si>
    <t>Type AUTRES RECETTES</t>
  </si>
  <si>
    <t>Vente d’eau</t>
  </si>
  <si>
    <t>Équipements donnés en location</t>
  </si>
  <si>
    <t>Espace de stockage donné en location</t>
  </si>
  <si>
    <t>Terres données en location</t>
  </si>
  <si>
    <t>Main-d’œuvre donnée en location</t>
  </si>
  <si>
    <t>TOTAL DES AUTRES RECETTES par mois</t>
  </si>
  <si>
    <t>CRÉDIT ET FINANCEMENT (calculateur simplifié, à confirmer auprès du prêteur)</t>
  </si>
  <si>
    <t>Calculateur</t>
  </si>
  <si>
    <t>Nom de la banque</t>
  </si>
  <si>
    <t>Montant du prêt</t>
  </si>
  <si>
    <t>Période de crédit (années)</t>
  </si>
  <si>
    <t>Mois de la prise de crédit</t>
  </si>
  <si>
    <t>Année de prise de crédit</t>
  </si>
  <si>
    <t>Taux d'intérêt annuel</t>
  </si>
  <si>
    <t>Remboursement mensuel du prêt</t>
  </si>
  <si>
    <t>Saisissez manuellement :</t>
  </si>
  <si>
    <t>TOTAL DU CRÉDIT</t>
  </si>
  <si>
    <t>Total des remboursements annuels des prêts</t>
  </si>
  <si>
    <t>Remarque : la valeur de la calculatrice aura priorité sur la valeur manuelle. Assurez-vous que la valeur de la calculatrice est 0 afin d'utiliser la valeur manuelle.</t>
  </si>
  <si>
    <t>Remarque : Les périodes de traite (lactation) varient généralement entre 209 et 305 jours par année pour le bétail laitier.</t>
  </si>
  <si>
    <t>6 COÛTS (FIXES et VARIABLES)</t>
  </si>
  <si>
    <t>COÛTS FIXES</t>
  </si>
  <si>
    <t>Frais de financement</t>
  </si>
  <si>
    <t>Coûts d'amortissement</t>
  </si>
  <si>
    <t xml:space="preserve">Cotisations des membres </t>
  </si>
  <si>
    <t>Frais d'assurance</t>
  </si>
  <si>
    <t>Impôt foncier</t>
  </si>
  <si>
    <t>Cotisation au Fonds social</t>
  </si>
  <si>
    <t>Frais de location d'équipement</t>
  </si>
  <si>
    <t>Frais de location du terrain</t>
  </si>
  <si>
    <t>2. Équipements et actifs</t>
  </si>
  <si>
    <t>TOTAL DES FRAIS FIXES par mois</t>
  </si>
  <si>
    <t>FRAIS VARIABLES</t>
  </si>
  <si>
    <t>Coûts du carburant et du gaz</t>
  </si>
  <si>
    <t>Frais d'eau</t>
  </si>
  <si>
    <t>Frais d'électricité</t>
  </si>
  <si>
    <t xml:space="preserve">Frais de transport </t>
  </si>
  <si>
    <t>Coûts salariaux (personnel permanent)</t>
  </si>
  <si>
    <t>Coûts salariaux (personnel temporaire)</t>
  </si>
  <si>
    <t>Semences</t>
  </si>
  <si>
    <t>Fumier et engrais</t>
  </si>
  <si>
    <t>Protection des végétaux</t>
  </si>
  <si>
    <t>Fourrage</t>
  </si>
  <si>
    <t>Services vétérinaires</t>
  </si>
  <si>
    <t xml:space="preserve">
Location traction et mécanisation</t>
  </si>
  <si>
    <t>Réparation et entretien de machines</t>
  </si>
  <si>
    <t>Réparation et entretien de l'infrastructure</t>
  </si>
  <si>
    <t>Réparation et entretien de l'irrigation</t>
  </si>
  <si>
    <t>FRAIS VARIABLES par mois</t>
  </si>
  <si>
    <t>7 COMPTE DE RÉSULTAT DE L’EXPLOITATION</t>
  </si>
  <si>
    <t>Valeur brute de production de cultures saisonnières</t>
  </si>
  <si>
    <t>Valeur brute de production de produits dérivés des cultures saisonnières</t>
  </si>
  <si>
    <t>Valeur brute de production de cultures pluriannuelles</t>
  </si>
  <si>
    <t>Valeur brute de production de produits dérivés des cultures pluriannuelles</t>
  </si>
  <si>
    <t xml:space="preserve">Valeur brute de production d’animaux d’élevage : </t>
  </si>
  <si>
    <t xml:space="preserve">Valeur brute de production de produits dérivés d’animaux d’élevage </t>
  </si>
  <si>
    <t xml:space="preserve">Valeur brute des autres recettes : </t>
  </si>
  <si>
    <t>Pertes anticipées sur le total des ventes (facteur de réduction)</t>
  </si>
  <si>
    <t>REVENU BRUT DE L’EXPLOITATION</t>
  </si>
  <si>
    <t>Total des coûts fixes</t>
  </si>
  <si>
    <t>Total des coûts variables</t>
  </si>
  <si>
    <t>TOTAL DES COÛTS</t>
  </si>
  <si>
    <t xml:space="preserve">Marge bénéficiaire de l’exploitation </t>
  </si>
  <si>
    <t>bénéfice moyen par tête de bétail :</t>
  </si>
  <si>
    <t>superficie totale en culture :</t>
  </si>
  <si>
    <t>MOYENNE</t>
  </si>
  <si>
    <t>Feuille supplémentaire permettant de calculer les coûts annuels moyens de certaines cultures et de certains animaux d’élevage sur la base des variations mensuelles saisonnières</t>
  </si>
  <si>
    <t>Cultures saisonnières</t>
  </si>
  <si>
    <t>Cultures pluriannuelles</t>
  </si>
  <si>
    <t>Animaux d’élevage</t>
  </si>
  <si>
    <t>Dépenses annuelles</t>
  </si>
  <si>
    <t>Nature de la dépense</t>
  </si>
  <si>
    <t>Exemples</t>
  </si>
  <si>
    <t>Montant annuel</t>
  </si>
  <si>
    <t>Coûts des cultures saisonnières</t>
  </si>
  <si>
    <t>Dépenses liées aux cultures pérennes</t>
  </si>
  <si>
    <t xml:space="preserve">Dépenses liées au bétail </t>
  </si>
  <si>
    <t>Exploitation et maintenance 
- Infrastructure</t>
  </si>
  <si>
    <t xml:space="preserve">Exploitation et maintenance
- Équipements fixes
</t>
  </si>
  <si>
    <t>Exploitation et maintenance 
- Équipement mobile</t>
  </si>
  <si>
    <t>Main-d'œuvre</t>
  </si>
  <si>
    <t>Vente et distribution</t>
  </si>
  <si>
    <t>Gestion et administration</t>
  </si>
  <si>
    <t>Semis, pesticides, engrais, protection, etc.</t>
  </si>
  <si>
    <t>Nouveau bétail, fourrage, abattage, services vétérinaires, etc.</t>
  </si>
  <si>
    <t xml:space="preserve">Rénovations de bâtiments, peinture, plâtrage, clôtures, électricité, eau, etc. </t>
  </si>
  <si>
    <t>Pompes à eau, matériel d'irrigation, matériel d'emballage, broyage, carburant, pièces de rechange, réparations, etc.</t>
  </si>
  <si>
    <t>Tracteur, camions, charrue, remorque, carburant, pièces de rechange, réparations, etc.</t>
  </si>
  <si>
    <t>Emballage, frais, publicité, etc.</t>
  </si>
  <si>
    <t>Loyer, consommables de bureau, assurances, adhésions, remboursements de prêts, etc.</t>
  </si>
  <si>
    <t>Calculatrice</t>
  </si>
  <si>
    <t>multiplier :</t>
  </si>
  <si>
    <t>additionner :</t>
  </si>
  <si>
    <t>diviser :</t>
  </si>
  <si>
    <t>Revenu annuel</t>
  </si>
  <si>
    <t>Type de revenu</t>
  </si>
  <si>
    <t>Ventes de cultures saisonnières</t>
  </si>
  <si>
    <t xml:space="preserve">Tomates, céréales, riz, produits à valeur ajoutée, etc.
</t>
  </si>
  <si>
    <t>Produits dérivés des cultures saisonnières</t>
  </si>
  <si>
    <t>Ventes de cultures pérennes</t>
  </si>
  <si>
    <t>Produits dérivés des cultures pérennes</t>
  </si>
  <si>
    <t>Ventes de bétail</t>
  </si>
  <si>
    <t xml:space="preserve">Produits dérivés de l'élevage
</t>
  </si>
  <si>
    <t>Revenus de location</t>
  </si>
  <si>
    <t>Revenus des services</t>
  </si>
  <si>
    <t>Compost, fourrage, produit à valeur ajoutée, etc.</t>
  </si>
  <si>
    <t>Agrumes, pommes, dattes, baies, produits à valeur ajoutée, etc.</t>
  </si>
  <si>
    <t>Bois de chauffage, paillis, produits à valeur ajoutée, etc.</t>
  </si>
  <si>
    <t>Bovins, moutons, poulets, etc.</t>
  </si>
  <si>
    <t>Fumier, œufs, lait, laine, produit à valeur ajoutée, etc.</t>
  </si>
  <si>
    <t>Main-d'œuvre, véhicules, terrains, etc.</t>
  </si>
  <si>
    <t>Sous-traitance, service d'entretien, service d'emballage, transport, etc.</t>
  </si>
  <si>
    <t>Profit ou perte</t>
  </si>
  <si>
    <t xml:space="preserve">La boîte à outils pour les systèmes d’irrigation à énergie solaire (Solar Powered Irrigation Systems, SPIS) ) est rendue possible grâce à l’initiative mondiale « Propulser l’agriculture : un grand défi énergétique pour le développement » (Powering Agriculture: An Energy Grand Challenge for Development – PAEGC). En 2012, l’Agence des États-Unis pour le développement international (USAID), l’Agence suédoise de coopération internationale au développement (SIDA), le ministère fédéral allemand de la Coopération économique et du Développement (BMZ), Duke Energy et l’Overseas Private Investment Cooperation (OPIC) ont mis leurs ressources en commun pour créer l’initiative PAEGC. Cette initiative a pour objectif d’appuyer de nouvelles approches durables afin d’accélérer le développement et le déploiement de solutions énergétiques propres visant à accroître la productivité et/ou la valeur agricole pour les agriculteurs et les agroindustries dans les pays en développement et dans les régions émergentes qui n’ont pas accès à une énergie propre, fiable et abordable. </t>
  </si>
  <si>
    <t>Veuillez sélectionner</t>
  </si>
  <si>
    <t>garage/atelier</t>
  </si>
  <si>
    <t>Hangar pour animaux</t>
  </si>
  <si>
    <t xml:space="preserve">Stockage/entrepôt </t>
  </si>
  <si>
    <t xml:space="preserve">Serre </t>
  </si>
  <si>
    <t>Autre bâtiment</t>
  </si>
  <si>
    <t>Char à bœufs</t>
  </si>
  <si>
    <t>Camion/voiture</t>
  </si>
  <si>
    <t>Tracteur</t>
  </si>
  <si>
    <t>Charrue</t>
  </si>
  <si>
    <t>Cultivateur/charrue</t>
  </si>
  <si>
    <t>Semoir</t>
  </si>
  <si>
    <t>Épandeur à engrais</t>
  </si>
  <si>
    <t xml:space="preserve">Pulvérisateur </t>
  </si>
  <si>
    <t>Faucheuse</t>
  </si>
  <si>
    <t>Presse</t>
  </si>
  <si>
    <t>Moissonneuse-batteuse</t>
  </si>
  <si>
    <t>Matériel d’irrigation</t>
  </si>
  <si>
    <t>Pompe à eau</t>
  </si>
  <si>
    <t>Modules photovoltaïques</t>
  </si>
  <si>
    <t>puits/forage</t>
  </si>
  <si>
    <t>Salaires, avantages sociaux, salaire propre etc.</t>
  </si>
  <si>
    <t>CF à ha</t>
  </si>
  <si>
    <t>Facteur de conversion</t>
  </si>
  <si>
    <t xml:space="preserve">Poids </t>
  </si>
  <si>
    <t>tête</t>
  </si>
  <si>
    <t>jours/année</t>
  </si>
  <si>
    <t>kg/ha</t>
  </si>
  <si>
    <t>Poulets de chair</t>
  </si>
  <si>
    <t>pieces</t>
  </si>
  <si>
    <t>Téléphone</t>
  </si>
  <si>
    <t>Pondeuses</t>
  </si>
  <si>
    <t>Rendement journalier en œufs:</t>
  </si>
  <si>
    <t>Nombre d'animaux laitiers:</t>
  </si>
  <si>
    <t>Nombre de ponte par an:</t>
  </si>
  <si>
    <t>1.6 (Juin 2019)</t>
  </si>
  <si>
    <t>Cameroun</t>
  </si>
  <si>
    <t>Mme Tchapdié</t>
  </si>
  <si>
    <t>FCFA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</si>
</sst>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0.00_)"/>
    <numFmt numFmtId="166" formatCode="0.0%"/>
    <numFmt numFmtId="167" formatCode=";;;"/>
    <numFmt numFmtId="168" formatCode="#,##0.00_ ;[Red]\-#,##0.00\ "/>
    <numFmt numFmtId="169" formatCode="_-* #,##0\ _€_-;\-* #,##0\ _€_-;_-* &quot;-&quot;??\ _€_-;_-@_-"/>
  </numFmts>
  <fonts count="5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valon"/>
      <charset val="204"/>
    </font>
    <font>
      <sz val="10"/>
      <name val="Arial"/>
      <family val="2"/>
    </font>
    <font>
      <sz val="11"/>
      <color theme="1"/>
      <name val="Calibri"/>
      <family val="2"/>
      <scheme val="minor"/>
    </font>
    <font>
      <b/>
      <i/>
      <sz val="11"/>
      <name val="Arial"/>
      <family val="2"/>
    </font>
    <font>
      <sz val="11"/>
      <name val="Arial"/>
      <family val="2"/>
    </font>
    <font>
      <sz val="11"/>
      <color theme="1"/>
      <name val="Arial"/>
      <family val="2"/>
    </font>
    <font>
      <sz val="11"/>
      <color rgb="FF0070C0"/>
      <name val="Arial"/>
      <family val="2"/>
    </font>
    <font>
      <b/>
      <sz val="11"/>
      <color theme="1"/>
      <name val="Arial"/>
      <family val="2"/>
    </font>
    <font>
      <b/>
      <u/>
      <sz val="11"/>
      <name val="Arial"/>
      <family val="2"/>
    </font>
    <font>
      <sz val="11"/>
      <color theme="0"/>
      <name val="Arial"/>
      <family val="2"/>
    </font>
    <font>
      <b/>
      <sz val="11"/>
      <color theme="0"/>
      <name val="Arial"/>
      <family val="2"/>
    </font>
    <font>
      <b/>
      <sz val="11"/>
      <name val="Arial"/>
      <family val="2"/>
    </font>
    <font>
      <b/>
      <sz val="11"/>
      <color rgb="FF9EA231"/>
      <name val="Arial"/>
      <family val="2"/>
    </font>
    <font>
      <i/>
      <sz val="11"/>
      <name val="Arial"/>
      <family val="2"/>
    </font>
    <font>
      <b/>
      <sz val="11"/>
      <color indexed="10"/>
      <name val="Arial"/>
      <family val="2"/>
    </font>
    <font>
      <b/>
      <sz val="11"/>
      <color rgb="FF0070C0"/>
      <name val="Arial"/>
      <family val="2"/>
    </font>
    <font>
      <sz val="11"/>
      <color indexed="10"/>
      <name val="Arial"/>
      <family val="2"/>
    </font>
    <font>
      <u/>
      <sz val="11"/>
      <name val="Arial"/>
      <family val="2"/>
    </font>
    <font>
      <sz val="11"/>
      <color indexed="12"/>
      <name val="Arial"/>
      <family val="2"/>
    </font>
    <font>
      <i/>
      <sz val="11"/>
      <color rgb="FF002060"/>
      <name val="Arial"/>
      <family val="2"/>
    </font>
    <font>
      <sz val="11"/>
      <color rgb="FF002060"/>
      <name val="Arial"/>
      <family val="2"/>
    </font>
    <font>
      <b/>
      <sz val="10"/>
      <color theme="1"/>
      <name val="Arial"/>
      <family val="2"/>
    </font>
    <font>
      <b/>
      <sz val="10"/>
      <color theme="6" tint="-0.249977111117893"/>
      <name val="Arial"/>
      <family val="2"/>
    </font>
    <font>
      <u/>
      <sz val="10"/>
      <color theme="10"/>
      <name val="Arial"/>
      <family val="2"/>
    </font>
    <font>
      <b/>
      <sz val="10"/>
      <color theme="0"/>
      <name val="Arial"/>
      <family val="2"/>
    </font>
    <font>
      <b/>
      <sz val="11"/>
      <color theme="6" tint="-0.249977111117893"/>
      <name val="Arial"/>
      <family val="2"/>
    </font>
    <font>
      <sz val="9"/>
      <color theme="1"/>
      <name val="Arial"/>
      <family val="2"/>
    </font>
    <font>
      <b/>
      <sz val="9"/>
      <color theme="1"/>
      <name val="Arial"/>
      <family val="2"/>
    </font>
    <font>
      <sz val="9"/>
      <color rgb="FFFF0000"/>
      <name val="Arial"/>
      <family val="2"/>
    </font>
    <font>
      <b/>
      <sz val="12"/>
      <name val="Arial"/>
      <family val="2"/>
    </font>
    <font>
      <b/>
      <sz val="10"/>
      <name val="Arial"/>
      <family val="2"/>
    </font>
    <font>
      <sz val="8"/>
      <name val="Arial"/>
      <family val="2"/>
    </font>
    <font>
      <b/>
      <i/>
      <sz val="8"/>
      <name val="Arial"/>
      <family val="2"/>
    </font>
    <font>
      <b/>
      <sz val="14"/>
      <name val="Arial"/>
      <family val="2"/>
    </font>
    <font>
      <sz val="9"/>
      <color indexed="81"/>
      <name val="Tahoma"/>
      <family val="2"/>
    </font>
    <font>
      <sz val="8"/>
      <color rgb="FF7B9C30"/>
      <name val="Calibri"/>
      <family val="2"/>
    </font>
    <font>
      <sz val="11"/>
      <color rgb="FF000000"/>
      <name val="Calibri"/>
      <family val="2"/>
    </font>
    <font>
      <b/>
      <sz val="16"/>
      <color rgb="FF7B9C30"/>
      <name val="Calibri"/>
      <family val="2"/>
    </font>
    <font>
      <b/>
      <sz val="11"/>
      <color rgb="FF000000"/>
      <name val="Calibri"/>
      <family val="2"/>
    </font>
    <font>
      <b/>
      <sz val="9"/>
      <name val="Arial"/>
      <family val="2"/>
    </font>
    <font>
      <b/>
      <sz val="11"/>
      <color rgb="FF000000"/>
      <name val="Arial"/>
      <family val="2"/>
    </font>
    <font>
      <b/>
      <sz val="8"/>
      <name val="Arial"/>
      <family val="2"/>
    </font>
    <font>
      <sz val="8"/>
      <color theme="1"/>
      <name val="Arial"/>
      <family val="2"/>
    </font>
  </fonts>
  <fills count="11">
    <fill>
      <patternFill patternType="none"/>
    </fill>
    <fill>
      <patternFill patternType="gray125"/>
    </fill>
    <fill>
      <patternFill patternType="solid">
        <fgColor theme="0"/>
        <bgColor indexed="64"/>
      </patternFill>
    </fill>
    <fill>
      <patternFill patternType="solid">
        <fgColor theme="6" tint="-0.249977111117893"/>
        <bgColor indexed="64"/>
      </patternFill>
    </fill>
    <fill>
      <patternFill patternType="solid">
        <fgColor theme="6" tint="0.79998168889431442"/>
        <bgColor indexed="64"/>
      </patternFill>
    </fill>
    <fill>
      <patternFill patternType="solid">
        <fgColor theme="6" tint="-0.249977111117893"/>
        <bgColor indexed="8"/>
      </patternFill>
    </fill>
    <fill>
      <patternFill patternType="solid">
        <fgColor theme="0" tint="-0.14999847407452621"/>
        <bgColor indexed="64"/>
      </patternFill>
    </fill>
    <fill>
      <patternFill patternType="solid">
        <fgColor theme="6" tint="-0.499984740745262"/>
        <bgColor indexed="64"/>
      </patternFill>
    </fill>
    <fill>
      <patternFill patternType="solid">
        <fgColor theme="6" tint="0.79998168889431442"/>
        <bgColor indexed="8"/>
      </patternFill>
    </fill>
    <fill>
      <patternFill patternType="solid">
        <fgColor rgb="FF7B9C30"/>
        <bgColor rgb="FF000000"/>
      </patternFill>
    </fill>
    <fill>
      <patternFill patternType="solid">
        <fgColor rgb="FFC5DC8F"/>
        <bgColor rgb="FF000000"/>
      </patternFill>
    </fill>
  </fills>
  <borders count="156">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double">
        <color indexed="8"/>
      </left>
      <right/>
      <top style="double">
        <color indexed="8"/>
      </top>
      <bottom/>
      <diagonal/>
    </border>
    <border>
      <left/>
      <right/>
      <top style="double">
        <color indexed="8"/>
      </top>
      <bottom/>
      <diagonal/>
    </border>
    <border>
      <left/>
      <right style="double">
        <color indexed="64"/>
      </right>
      <top style="double">
        <color indexed="8"/>
      </top>
      <bottom/>
      <diagonal/>
    </border>
    <border>
      <left style="double">
        <color indexed="8"/>
      </left>
      <right/>
      <top/>
      <bottom/>
      <diagonal/>
    </border>
    <border>
      <left/>
      <right style="double">
        <color indexed="64"/>
      </right>
      <top/>
      <bottom/>
      <diagonal/>
    </border>
    <border>
      <left/>
      <right/>
      <top/>
      <bottom style="thin">
        <color indexed="8"/>
      </bottom>
      <diagonal/>
    </border>
    <border>
      <left style="double">
        <color indexed="8"/>
      </left>
      <right/>
      <top/>
      <bottom style="dotted">
        <color indexed="64"/>
      </bottom>
      <diagonal/>
    </border>
    <border>
      <left/>
      <right/>
      <top/>
      <bottom style="dotted">
        <color indexed="64"/>
      </bottom>
      <diagonal/>
    </border>
    <border>
      <left/>
      <right style="double">
        <color indexed="64"/>
      </right>
      <top style="thin">
        <color indexed="64"/>
      </top>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right/>
      <top style="dotted">
        <color indexed="64"/>
      </top>
      <bottom/>
      <diagonal/>
    </border>
    <border>
      <left style="thin">
        <color indexed="64"/>
      </left>
      <right/>
      <top style="thin">
        <color indexed="64"/>
      </top>
      <bottom style="thin">
        <color indexed="64"/>
      </bottom>
      <diagonal/>
    </border>
    <border>
      <left/>
      <right style="double">
        <color indexed="64"/>
      </right>
      <top/>
      <bottom style="thin">
        <color indexed="64"/>
      </bottom>
      <diagonal/>
    </border>
    <border>
      <left/>
      <right/>
      <top/>
      <bottom style="double">
        <color indexed="64"/>
      </bottom>
      <diagonal/>
    </border>
    <border>
      <left/>
      <right style="double">
        <color indexed="64"/>
      </right>
      <top/>
      <bottom style="double">
        <color indexed="64"/>
      </bottom>
      <diagonal/>
    </border>
    <border>
      <left/>
      <right/>
      <top style="double">
        <color indexed="64"/>
      </top>
      <bottom style="double">
        <color indexed="8"/>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style="double">
        <color indexed="64"/>
      </right>
      <top style="thin">
        <color indexed="64"/>
      </top>
      <bottom style="thin">
        <color indexed="64"/>
      </bottom>
      <diagonal/>
    </border>
    <border>
      <left style="double">
        <color indexed="64"/>
      </left>
      <right/>
      <top/>
      <bottom/>
      <diagonal/>
    </border>
    <border>
      <left style="double">
        <color indexed="64"/>
      </left>
      <right/>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style="double">
        <color indexed="64"/>
      </left>
      <right/>
      <top/>
      <bottom style="dotted">
        <color indexed="64"/>
      </bottom>
      <diagonal/>
    </border>
    <border>
      <left style="thin">
        <color indexed="64"/>
      </left>
      <right style="double">
        <color indexed="64"/>
      </right>
      <top/>
      <bottom style="dotted">
        <color indexed="64"/>
      </bottom>
      <diagonal/>
    </border>
    <border>
      <left style="thin">
        <color indexed="64"/>
      </left>
      <right style="double">
        <color indexed="64"/>
      </right>
      <top/>
      <bottom/>
      <diagonal/>
    </border>
    <border>
      <left style="thin">
        <color indexed="64"/>
      </left>
      <right/>
      <top/>
      <bottom style="thin">
        <color indexed="64"/>
      </bottom>
      <diagonal/>
    </border>
    <border>
      <left style="thin">
        <color indexed="64"/>
      </left>
      <right/>
      <top style="dotted">
        <color indexed="64"/>
      </top>
      <bottom style="dotted">
        <color indexed="64"/>
      </bottom>
      <diagonal/>
    </border>
    <border>
      <left style="double">
        <color indexed="64"/>
      </left>
      <right/>
      <top style="thin">
        <color indexed="64"/>
      </top>
      <bottom style="dotted">
        <color indexed="64"/>
      </bottom>
      <diagonal/>
    </border>
    <border>
      <left style="thin">
        <color indexed="64"/>
      </left>
      <right style="double">
        <color indexed="64"/>
      </right>
      <top/>
      <bottom style="thin">
        <color indexed="64"/>
      </bottom>
      <diagonal/>
    </border>
    <border>
      <left/>
      <right style="thin">
        <color indexed="64"/>
      </right>
      <top/>
      <bottom style="dotted">
        <color indexed="64"/>
      </bottom>
      <diagonal/>
    </border>
    <border>
      <left/>
      <right/>
      <top style="double">
        <color indexed="64"/>
      </top>
      <bottom style="double">
        <color indexed="64"/>
      </bottom>
      <diagonal/>
    </border>
    <border>
      <left style="double">
        <color indexed="64"/>
      </left>
      <right style="thin">
        <color indexed="64"/>
      </right>
      <top/>
      <bottom style="thin">
        <color indexed="64"/>
      </bottom>
      <diagonal/>
    </border>
    <border>
      <left style="double">
        <color indexed="64"/>
      </left>
      <right/>
      <top style="thin">
        <color indexed="64"/>
      </top>
      <bottom/>
      <diagonal/>
    </border>
    <border>
      <left style="double">
        <color indexed="64"/>
      </left>
      <right/>
      <top style="dotted">
        <color indexed="64"/>
      </top>
      <bottom/>
      <diagonal/>
    </border>
    <border>
      <left style="thin">
        <color indexed="64"/>
      </left>
      <right style="double">
        <color indexed="64"/>
      </right>
      <top style="thin">
        <color indexed="64"/>
      </top>
      <bottom/>
      <diagonal/>
    </border>
    <border>
      <left style="double">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double">
        <color indexed="64"/>
      </right>
      <top/>
      <bottom style="dotted">
        <color indexed="64"/>
      </bottom>
      <diagonal/>
    </border>
    <border>
      <left/>
      <right/>
      <top/>
      <bottom style="medium">
        <color indexed="64"/>
      </bottom>
      <diagonal/>
    </border>
    <border>
      <left style="double">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double">
        <color indexed="64"/>
      </right>
      <top style="thin">
        <color indexed="64"/>
      </top>
      <bottom/>
      <diagonal/>
    </border>
    <border>
      <left/>
      <right style="double">
        <color indexed="64"/>
      </right>
      <top style="dotted">
        <color indexed="64"/>
      </top>
      <bottom style="dotted">
        <color indexed="64"/>
      </bottom>
      <diagonal/>
    </border>
    <border>
      <left/>
      <right style="double">
        <color indexed="64"/>
      </right>
      <top style="medium">
        <color indexed="64"/>
      </top>
      <bottom style="thin">
        <color indexed="64"/>
      </bottom>
      <diagonal/>
    </border>
    <border>
      <left style="double">
        <color indexed="64"/>
      </left>
      <right style="thin">
        <color indexed="64"/>
      </right>
      <top style="dotted">
        <color indexed="64"/>
      </top>
      <bottom style="dotted">
        <color indexed="64"/>
      </bottom>
      <diagonal/>
    </border>
    <border>
      <left style="medium">
        <color indexed="64"/>
      </left>
      <right/>
      <top/>
      <bottom/>
      <diagonal/>
    </border>
    <border>
      <left style="double">
        <color indexed="64"/>
      </left>
      <right/>
      <top style="dashed">
        <color indexed="64"/>
      </top>
      <bottom style="dashed">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style="medium">
        <color indexed="64"/>
      </right>
      <top/>
      <bottom/>
      <diagonal/>
    </border>
    <border>
      <left/>
      <right style="medium">
        <color indexed="64"/>
      </right>
      <top/>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style="medium">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medium">
        <color indexed="64"/>
      </left>
      <right style="dashed">
        <color indexed="64"/>
      </right>
      <top style="dashed">
        <color indexed="64"/>
      </top>
      <bottom style="dashed">
        <color indexed="64"/>
      </bottom>
      <diagonal/>
    </border>
    <border>
      <left style="double">
        <color indexed="64"/>
      </left>
      <right style="dashed">
        <color indexed="64"/>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dashed">
        <color indexed="64"/>
      </left>
      <right style="double">
        <color indexed="64"/>
      </right>
      <top style="medium">
        <color indexed="64"/>
      </top>
      <bottom style="dashed">
        <color indexed="64"/>
      </bottom>
      <diagonal/>
    </border>
    <border>
      <left style="dashed">
        <color indexed="64"/>
      </left>
      <right style="double">
        <color indexed="64"/>
      </right>
      <top style="dashed">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double">
        <color indexed="64"/>
      </right>
      <top style="dashed">
        <color indexed="64"/>
      </top>
      <bottom style="dashed">
        <color indexed="64"/>
      </bottom>
      <diagonal/>
    </border>
    <border>
      <left style="medium">
        <color indexed="64"/>
      </left>
      <right/>
      <top style="dashed">
        <color indexed="64"/>
      </top>
      <bottom style="dashed">
        <color indexed="64"/>
      </bottom>
      <diagonal/>
    </border>
    <border>
      <left style="thin">
        <color indexed="64"/>
      </left>
      <right style="thin">
        <color indexed="64"/>
      </right>
      <top style="medium">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thin">
        <color indexed="8"/>
      </bottom>
      <diagonal/>
    </border>
    <border>
      <left/>
      <right/>
      <top/>
      <bottom style="thin">
        <color indexed="64"/>
      </bottom>
      <diagonal/>
    </border>
    <border>
      <left style="thin">
        <color indexed="64"/>
      </left>
      <right/>
      <top style="thin">
        <color indexed="8"/>
      </top>
      <bottom style="thin">
        <color indexed="64"/>
      </bottom>
      <diagonal/>
    </border>
    <border>
      <left/>
      <right style="double">
        <color indexed="64"/>
      </right>
      <top style="thin">
        <color indexed="8"/>
      </top>
      <bottom style="thin">
        <color indexed="64"/>
      </bottom>
      <diagonal/>
    </border>
    <border>
      <left/>
      <right/>
      <top style="medium">
        <color indexed="64"/>
      </top>
      <bottom style="medium">
        <color indexed="64"/>
      </bottom>
      <diagonal/>
    </border>
    <border>
      <left style="double">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ashed">
        <color indexed="64"/>
      </right>
      <top/>
      <bottom style="dashed">
        <color indexed="64"/>
      </bottom>
      <diagonal/>
    </border>
    <border>
      <left style="dashed">
        <color indexed="64"/>
      </left>
      <right/>
      <top/>
      <bottom style="dashed">
        <color indexed="64"/>
      </bottom>
      <diagonal/>
    </border>
    <border>
      <left style="dashed">
        <color indexed="64"/>
      </left>
      <right style="dashed">
        <color indexed="64"/>
      </right>
      <top/>
      <bottom style="dashed">
        <color indexed="64"/>
      </bottom>
      <diagonal/>
    </border>
    <border>
      <left style="dashed">
        <color indexed="64"/>
      </left>
      <right style="double">
        <color indexed="64"/>
      </right>
      <top/>
      <bottom style="dashed">
        <color indexed="64"/>
      </bottom>
      <diagonal/>
    </border>
    <border>
      <left/>
      <right style="dashed">
        <color indexed="64"/>
      </right>
      <top/>
      <bottom style="dashed">
        <color indexed="64"/>
      </bottom>
      <diagonal/>
    </border>
    <border>
      <left/>
      <right style="dashed">
        <color indexed="64"/>
      </right>
      <top style="dashed">
        <color indexed="64"/>
      </top>
      <bottom style="dashed">
        <color indexed="64"/>
      </bottom>
      <diagonal/>
    </border>
    <border>
      <left style="medium">
        <color indexed="64"/>
      </left>
      <right style="double">
        <color indexed="64"/>
      </right>
      <top style="medium">
        <color indexed="64"/>
      </top>
      <bottom style="dashed">
        <color indexed="64"/>
      </bottom>
      <diagonal/>
    </border>
    <border>
      <left style="medium">
        <color indexed="64"/>
      </left>
      <right style="double">
        <color indexed="64"/>
      </right>
      <top style="dashed">
        <color indexed="64"/>
      </top>
      <bottom style="dashed">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top style="dashed">
        <color indexed="64"/>
      </top>
      <bottom style="medium">
        <color indexed="64"/>
      </bottom>
      <diagonal/>
    </border>
    <border>
      <left style="dashed">
        <color indexed="64"/>
      </left>
      <right style="medium">
        <color indexed="64"/>
      </right>
      <top style="dashed">
        <color indexed="64"/>
      </top>
      <bottom style="medium">
        <color indexed="64"/>
      </bottom>
      <diagonal/>
    </border>
    <border>
      <left/>
      <right style="thin">
        <color indexed="64"/>
      </right>
      <top style="dotted">
        <color indexed="64"/>
      </top>
      <bottom/>
      <diagonal/>
    </border>
    <border>
      <left/>
      <right/>
      <top style="dotted">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double">
        <color indexed="64"/>
      </left>
      <right/>
      <top/>
      <bottom style="dashed">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style="medium">
        <color indexed="64"/>
      </top>
      <bottom style="thin">
        <color indexed="64"/>
      </bottom>
      <diagonal/>
    </border>
    <border>
      <left/>
      <right style="thin">
        <color indexed="64"/>
      </right>
      <top style="thin">
        <color indexed="64"/>
      </top>
      <bottom/>
      <diagonal/>
    </border>
    <border>
      <left style="double">
        <color indexed="64"/>
      </left>
      <right style="thin">
        <color indexed="64"/>
      </right>
      <top/>
      <bottom style="dotted">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double">
        <color indexed="64"/>
      </right>
      <top/>
      <bottom style="dashed">
        <color indexed="64"/>
      </bottom>
      <diagonal/>
    </border>
    <border>
      <left style="double">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right style="thin">
        <color indexed="64"/>
      </right>
      <top/>
      <bottom style="medium">
        <color indexed="64"/>
      </bottom>
      <diagonal/>
    </border>
    <border>
      <left/>
      <right style="medium">
        <color indexed="64"/>
      </right>
      <top style="thin">
        <color indexed="64"/>
      </top>
      <bottom style="medium">
        <color indexed="64"/>
      </bottom>
      <diagonal/>
    </border>
    <border>
      <left style="medium">
        <color rgb="FFFFFFFF"/>
      </left>
      <right/>
      <top/>
      <bottom/>
      <diagonal/>
    </border>
    <border>
      <left/>
      <right/>
      <top style="thin">
        <color indexed="64"/>
      </top>
      <bottom/>
      <diagonal/>
    </border>
    <border>
      <left style="thin">
        <color indexed="64"/>
      </left>
      <right/>
      <top style="thin">
        <color indexed="64"/>
      </top>
      <bottom/>
      <diagonal/>
    </border>
    <border>
      <left style="medium">
        <color indexed="64"/>
      </left>
      <right style="medium">
        <color indexed="64"/>
      </right>
      <top style="dotted">
        <color indexed="64"/>
      </top>
      <bottom style="thin">
        <color indexed="64"/>
      </bottom>
      <diagonal/>
    </border>
  </borders>
  <cellStyleXfs count="14">
    <xf numFmtId="0" fontId="0" fillId="0" borderId="0"/>
    <xf numFmtId="0" fontId="11" fillId="0" borderId="0"/>
    <xf numFmtId="9" fontId="13" fillId="0" borderId="0" applyFont="0" applyFill="0" applyBorder="0" applyAlignment="0" applyProtection="0"/>
    <xf numFmtId="0" fontId="11" fillId="0" borderId="0"/>
    <xf numFmtId="0" fontId="11" fillId="0" borderId="0"/>
    <xf numFmtId="0" fontId="11" fillId="0" borderId="0"/>
    <xf numFmtId="0" fontId="12" fillId="0" borderId="0"/>
    <xf numFmtId="0" fontId="10" fillId="0" borderId="0"/>
    <xf numFmtId="0" fontId="9" fillId="0" borderId="0"/>
    <xf numFmtId="0" fontId="34" fillId="0" borderId="0" applyNumberFormat="0" applyFill="0" applyBorder="0" applyAlignment="0" applyProtection="0"/>
    <xf numFmtId="164" fontId="13" fillId="0" borderId="0" applyFont="0" applyFill="0" applyBorder="0" applyAlignment="0" applyProtection="0"/>
    <xf numFmtId="0" fontId="5" fillId="0" borderId="0"/>
    <xf numFmtId="0" fontId="5" fillId="0" borderId="0"/>
    <xf numFmtId="164" fontId="13" fillId="0" borderId="0" applyFont="0" applyFill="0" applyBorder="0" applyAlignment="0" applyProtection="0"/>
  </cellStyleXfs>
  <cellXfs count="675">
    <xf numFmtId="0" fontId="0" fillId="0" borderId="0" xfId="0"/>
    <xf numFmtId="0" fontId="16" fillId="4" borderId="0" xfId="0" applyFont="1" applyFill="1" applyBorder="1" applyAlignment="1">
      <alignment horizontal="center" vertical="center"/>
    </xf>
    <xf numFmtId="0" fontId="17" fillId="4" borderId="0" xfId="0" applyFont="1" applyFill="1" applyBorder="1" applyAlignment="1">
      <alignment horizontal="center" vertical="center"/>
    </xf>
    <xf numFmtId="0" fontId="19" fillId="4" borderId="10" xfId="1" applyFont="1" applyFill="1" applyBorder="1" applyAlignment="1" applyProtection="1">
      <alignment horizontal="left" vertical="center"/>
    </xf>
    <xf numFmtId="0" fontId="16" fillId="4" borderId="11" xfId="0" applyFont="1" applyFill="1" applyBorder="1" applyAlignment="1">
      <alignment horizontal="center" vertical="center"/>
    </xf>
    <xf numFmtId="0" fontId="14" fillId="4" borderId="98" xfId="0" quotePrefix="1" applyFont="1" applyFill="1" applyBorder="1" applyAlignment="1" applyProtection="1">
      <alignment horizontal="center" vertical="center"/>
    </xf>
    <xf numFmtId="0" fontId="16" fillId="0" borderId="0" xfId="0" applyFont="1" applyBorder="1" applyAlignment="1">
      <alignment vertical="center"/>
    </xf>
    <xf numFmtId="0" fontId="16" fillId="0" borderId="0" xfId="0" applyFont="1" applyAlignment="1">
      <alignment vertical="center"/>
    </xf>
    <xf numFmtId="0" fontId="23" fillId="0" borderId="0" xfId="0" applyFont="1" applyBorder="1" applyAlignment="1">
      <alignment vertical="center"/>
    </xf>
    <xf numFmtId="0" fontId="16" fillId="0" borderId="0" xfId="0" applyFont="1" applyAlignment="1">
      <alignment horizontal="center" vertical="center"/>
    </xf>
    <xf numFmtId="0" fontId="16" fillId="0" borderId="0" xfId="0" applyFont="1" applyFill="1" applyAlignment="1">
      <alignment vertical="center"/>
    </xf>
    <xf numFmtId="0" fontId="21" fillId="4" borderId="29" xfId="1" applyFont="1" applyFill="1" applyBorder="1" applyAlignment="1" applyProtection="1">
      <alignment horizontal="center" vertical="center"/>
    </xf>
    <xf numFmtId="0" fontId="21" fillId="4" borderId="0" xfId="1" applyFont="1" applyFill="1" applyBorder="1" applyAlignment="1" applyProtection="1">
      <alignment horizontal="center" vertical="center"/>
    </xf>
    <xf numFmtId="0" fontId="21" fillId="4" borderId="2" xfId="1" applyFont="1" applyFill="1" applyBorder="1" applyAlignment="1" applyProtection="1">
      <alignment horizontal="center" vertical="center"/>
    </xf>
    <xf numFmtId="0" fontId="21" fillId="4" borderId="20" xfId="1" applyFont="1" applyFill="1" applyBorder="1" applyAlignment="1" applyProtection="1">
      <alignment horizontal="center" vertical="center"/>
    </xf>
    <xf numFmtId="0" fontId="22" fillId="4" borderId="29" xfId="1" applyFont="1" applyFill="1" applyBorder="1" applyAlignment="1" applyProtection="1">
      <alignment horizontal="left" vertical="center"/>
    </xf>
    <xf numFmtId="0" fontId="22" fillId="4" borderId="5" xfId="1" applyFont="1" applyFill="1" applyBorder="1" applyAlignment="1" applyProtection="1">
      <alignment horizontal="center" vertical="center"/>
    </xf>
    <xf numFmtId="0" fontId="22" fillId="4" borderId="6" xfId="1" applyFont="1" applyFill="1" applyBorder="1" applyAlignment="1" applyProtection="1">
      <alignment horizontal="left" vertical="center"/>
    </xf>
    <xf numFmtId="0" fontId="22" fillId="4" borderId="0" xfId="1" applyFont="1" applyFill="1" applyBorder="1" applyAlignment="1" applyProtection="1">
      <alignment horizontal="center" vertical="center"/>
    </xf>
    <xf numFmtId="0" fontId="22" fillId="4" borderId="2" xfId="1" applyFont="1" applyFill="1" applyBorder="1" applyAlignment="1" applyProtection="1">
      <alignment horizontal="center" vertical="center"/>
    </xf>
    <xf numFmtId="0" fontId="22" fillId="4" borderId="77" xfId="1" applyFont="1" applyFill="1" applyBorder="1" applyAlignment="1" applyProtection="1">
      <alignment horizontal="center" vertical="center"/>
    </xf>
    <xf numFmtId="0" fontId="22" fillId="4" borderId="20" xfId="1" applyFont="1" applyFill="1" applyBorder="1" applyAlignment="1" applyProtection="1">
      <alignment horizontal="center" vertical="center"/>
    </xf>
    <xf numFmtId="0" fontId="22" fillId="4" borderId="0" xfId="1" quotePrefix="1" applyFont="1" applyFill="1" applyBorder="1" applyAlignment="1" applyProtection="1">
      <alignment horizontal="center" vertical="center"/>
    </xf>
    <xf numFmtId="0" fontId="22" fillId="4" borderId="0" xfId="1" quotePrefix="1" applyFont="1" applyFill="1" applyBorder="1" applyAlignment="1" applyProtection="1">
      <alignment horizontal="left" vertical="center"/>
    </xf>
    <xf numFmtId="0" fontId="15" fillId="4" borderId="11" xfId="1" applyFont="1" applyFill="1" applyBorder="1" applyAlignment="1" applyProtection="1">
      <alignment horizontal="center" vertical="center"/>
    </xf>
    <xf numFmtId="0" fontId="22" fillId="4" borderId="29" xfId="1" applyFont="1" applyFill="1" applyBorder="1" applyAlignment="1" applyProtection="1">
      <alignment horizontal="left" vertical="center"/>
      <protection locked="0"/>
    </xf>
    <xf numFmtId="0" fontId="15" fillId="4" borderId="2" xfId="1" applyFont="1" applyFill="1" applyBorder="1" applyAlignment="1" applyProtection="1">
      <alignment horizontal="center" vertical="center"/>
    </xf>
    <xf numFmtId="0" fontId="22" fillId="4" borderId="0" xfId="0" applyFont="1" applyFill="1" applyBorder="1" applyAlignment="1" applyProtection="1">
      <alignment horizontal="right" vertical="center"/>
    </xf>
    <xf numFmtId="0" fontId="22" fillId="2" borderId="19" xfId="1" applyFont="1" applyFill="1" applyBorder="1" applyAlignment="1" applyProtection="1">
      <alignment horizontal="center" vertical="center"/>
      <protection locked="0"/>
    </xf>
    <xf numFmtId="0" fontId="22" fillId="2" borderId="33" xfId="1" applyFont="1" applyFill="1" applyBorder="1" applyAlignment="1" applyProtection="1">
      <alignment horizontal="center" vertical="center"/>
      <protection locked="0"/>
    </xf>
    <xf numFmtId="0" fontId="24" fillId="4" borderId="1" xfId="1" applyFont="1" applyFill="1" applyBorder="1" applyAlignment="1" applyProtection="1">
      <alignment horizontal="left" vertical="center"/>
    </xf>
    <xf numFmtId="0" fontId="22" fillId="4" borderId="0" xfId="0" quotePrefix="1" applyFont="1" applyFill="1" applyBorder="1" applyAlignment="1" applyProtection="1">
      <alignment horizontal="center" vertical="center"/>
    </xf>
    <xf numFmtId="0" fontId="22" fillId="4" borderId="0" xfId="0" quotePrefix="1" applyFont="1" applyFill="1" applyBorder="1" applyAlignment="1" applyProtection="1">
      <alignment horizontal="right" vertical="center"/>
    </xf>
    <xf numFmtId="0" fontId="15" fillId="4" borderId="0" xfId="1" applyFont="1" applyFill="1" applyBorder="1" applyAlignment="1" applyProtection="1">
      <alignment vertical="center"/>
    </xf>
    <xf numFmtId="0" fontId="15" fillId="2" borderId="32" xfId="1" applyFont="1" applyFill="1" applyBorder="1" applyAlignment="1" applyProtection="1">
      <alignment horizontal="center" vertical="center"/>
      <protection locked="0"/>
    </xf>
    <xf numFmtId="0" fontId="22" fillId="4" borderId="0" xfId="1" applyFont="1" applyFill="1" applyBorder="1" applyAlignment="1" applyProtection="1">
      <alignment horizontal="right" vertical="center"/>
    </xf>
    <xf numFmtId="0" fontId="22" fillId="4" borderId="30" xfId="1" applyFont="1" applyFill="1" applyBorder="1" applyAlignment="1" applyProtection="1">
      <alignment horizontal="left" vertical="center"/>
    </xf>
    <xf numFmtId="0" fontId="22" fillId="4" borderId="21" xfId="0" applyFont="1" applyFill="1" applyBorder="1" applyAlignment="1" applyProtection="1">
      <alignment horizontal="right" vertical="center"/>
    </xf>
    <xf numFmtId="0" fontId="15" fillId="4" borderId="21" xfId="1" applyFont="1" applyFill="1" applyBorder="1" applyAlignment="1" applyProtection="1">
      <alignment horizontal="center" vertical="center"/>
      <protection locked="0"/>
    </xf>
    <xf numFmtId="0" fontId="22" fillId="4" borderId="21" xfId="0" quotePrefix="1" applyFont="1" applyFill="1" applyBorder="1" applyAlignment="1" applyProtection="1">
      <alignment horizontal="right" vertical="center"/>
    </xf>
    <xf numFmtId="0" fontId="22" fillId="4" borderId="21" xfId="0" quotePrefix="1" applyFont="1" applyFill="1" applyBorder="1" applyAlignment="1" applyProtection="1">
      <alignment horizontal="center" vertical="center"/>
    </xf>
    <xf numFmtId="0" fontId="22" fillId="4" borderId="21" xfId="1" applyFont="1" applyFill="1" applyBorder="1" applyAlignment="1" applyProtection="1">
      <alignment horizontal="right" vertical="center"/>
    </xf>
    <xf numFmtId="4" fontId="15" fillId="4" borderId="22" xfId="1" applyNumberFormat="1" applyFont="1" applyFill="1" applyBorder="1" applyAlignment="1" applyProtection="1">
      <alignment horizontal="center" vertical="center"/>
      <protection locked="0"/>
    </xf>
    <xf numFmtId="0" fontId="15" fillId="4" borderId="10" xfId="1" quotePrefix="1" applyFont="1" applyFill="1" applyBorder="1" applyAlignment="1" applyProtection="1">
      <alignment horizontal="left" vertical="center"/>
    </xf>
    <xf numFmtId="0" fontId="15" fillId="4" borderId="0" xfId="1" applyFont="1" applyFill="1" applyAlignment="1" applyProtection="1">
      <alignment vertical="center"/>
    </xf>
    <xf numFmtId="0" fontId="15" fillId="4" borderId="0" xfId="1" applyFont="1" applyFill="1" applyAlignment="1" applyProtection="1">
      <alignment horizontal="center" vertical="center"/>
    </xf>
    <xf numFmtId="0" fontId="22" fillId="4" borderId="0" xfId="1" applyFont="1" applyFill="1" applyAlignment="1" applyProtection="1">
      <alignment horizontal="center" vertical="center"/>
    </xf>
    <xf numFmtId="0" fontId="22" fillId="4" borderId="0" xfId="1" applyFont="1" applyFill="1" applyAlignment="1" applyProtection="1">
      <alignment horizontal="left" vertical="center"/>
    </xf>
    <xf numFmtId="0" fontId="15" fillId="4" borderId="13" xfId="1" quotePrefix="1" applyFont="1" applyFill="1" applyBorder="1" applyAlignment="1" applyProtection="1">
      <alignment horizontal="left" vertical="center"/>
    </xf>
    <xf numFmtId="0" fontId="15" fillId="4" borderId="14" xfId="1" applyFont="1" applyFill="1" applyBorder="1" applyAlignment="1" applyProtection="1">
      <alignment vertical="center"/>
    </xf>
    <xf numFmtId="0" fontId="24" fillId="4" borderId="0" xfId="1" applyFont="1" applyFill="1" applyAlignment="1" applyProtection="1">
      <alignment horizontal="center" vertical="center"/>
    </xf>
    <xf numFmtId="4" fontId="15" fillId="4" borderId="34" xfId="1" applyNumberFormat="1" applyFont="1" applyFill="1" applyBorder="1" applyAlignment="1" applyProtection="1">
      <alignment horizontal="center" vertical="center"/>
    </xf>
    <xf numFmtId="0" fontId="24" fillId="4" borderId="11" xfId="1" applyFont="1" applyFill="1" applyBorder="1" applyAlignment="1" applyProtection="1">
      <alignment horizontal="center" vertical="center"/>
    </xf>
    <xf numFmtId="4" fontId="15" fillId="4" borderId="38" xfId="1" applyNumberFormat="1" applyFont="1" applyFill="1" applyBorder="1" applyAlignment="1" applyProtection="1">
      <alignment horizontal="center" vertical="center"/>
    </xf>
    <xf numFmtId="165" fontId="22" fillId="4" borderId="32" xfId="1" applyNumberFormat="1" applyFont="1" applyFill="1" applyBorder="1" applyAlignment="1" applyProtection="1">
      <alignment horizontal="center" vertical="center"/>
    </xf>
    <xf numFmtId="0" fontId="15" fillId="4" borderId="0" xfId="1" quotePrefix="1" applyFont="1" applyFill="1" applyAlignment="1" applyProtection="1">
      <alignment horizontal="right" vertical="center"/>
    </xf>
    <xf numFmtId="0" fontId="15" fillId="4" borderId="2" xfId="1" applyFont="1" applyFill="1" applyBorder="1" applyAlignment="1" applyProtection="1">
      <alignment vertical="center"/>
    </xf>
    <xf numFmtId="9" fontId="15" fillId="4" borderId="2" xfId="1" applyNumberFormat="1" applyFont="1" applyFill="1" applyBorder="1" applyAlignment="1" applyProtection="1">
      <alignment vertical="center"/>
    </xf>
    <xf numFmtId="0" fontId="19" fillId="4" borderId="54" xfId="1" applyFont="1" applyFill="1" applyBorder="1" applyAlignment="1" applyProtection="1">
      <alignment horizontal="left" vertical="center"/>
    </xf>
    <xf numFmtId="0" fontId="15" fillId="4" borderId="1" xfId="1" applyFont="1" applyFill="1" applyBorder="1" applyAlignment="1" applyProtection="1">
      <alignment vertical="center"/>
    </xf>
    <xf numFmtId="0" fontId="22" fillId="4" borderId="0" xfId="1" applyFont="1" applyFill="1" applyAlignment="1" applyProtection="1">
      <alignment horizontal="center" vertical="center" wrapText="1"/>
    </xf>
    <xf numFmtId="0" fontId="15" fillId="4" borderId="15" xfId="1" applyFont="1" applyFill="1" applyBorder="1" applyAlignment="1" applyProtection="1">
      <alignment horizontal="center" vertical="center"/>
    </xf>
    <xf numFmtId="0" fontId="15" fillId="4" borderId="44" xfId="1" applyFont="1" applyFill="1" applyBorder="1" applyAlignment="1" applyProtection="1">
      <alignment horizontal="left" vertical="center"/>
    </xf>
    <xf numFmtId="0" fontId="15" fillId="4" borderId="51" xfId="1" applyFont="1" applyFill="1" applyBorder="1" applyAlignment="1" applyProtection="1">
      <alignment horizontal="left" vertical="center"/>
    </xf>
    <xf numFmtId="4" fontId="15" fillId="0" borderId="37" xfId="1" applyNumberFormat="1" applyFont="1" applyFill="1" applyBorder="1" applyAlignment="1" applyProtection="1">
      <alignment horizontal="center" vertical="center"/>
      <protection locked="0"/>
    </xf>
    <xf numFmtId="4" fontId="15" fillId="0" borderId="34" xfId="1" applyNumberFormat="1" applyFont="1" applyFill="1" applyBorder="1" applyAlignment="1" applyProtection="1">
      <alignment horizontal="center" vertical="center"/>
      <protection locked="0"/>
    </xf>
    <xf numFmtId="4" fontId="15" fillId="0" borderId="16" xfId="1" applyNumberFormat="1" applyFont="1" applyFill="1" applyBorder="1" applyAlignment="1" applyProtection="1">
      <alignment horizontal="center" vertical="center"/>
      <protection locked="0"/>
    </xf>
    <xf numFmtId="4" fontId="15" fillId="0" borderId="35" xfId="1" applyNumberFormat="1" applyFont="1" applyFill="1" applyBorder="1" applyAlignment="1" applyProtection="1">
      <alignment horizontal="center" vertical="center"/>
      <protection locked="0"/>
    </xf>
    <xf numFmtId="0" fontId="15" fillId="4" borderId="59" xfId="1" applyFont="1" applyFill="1" applyBorder="1" applyAlignment="1" applyProtection="1">
      <alignment vertical="center"/>
    </xf>
    <xf numFmtId="4" fontId="15" fillId="0" borderId="17" xfId="1" applyNumberFormat="1" applyFont="1" applyFill="1" applyBorder="1" applyAlignment="1" applyProtection="1">
      <alignment horizontal="center" vertical="center"/>
      <protection locked="0"/>
    </xf>
    <xf numFmtId="4" fontId="15" fillId="0" borderId="36" xfId="1" applyNumberFormat="1" applyFont="1" applyFill="1" applyBorder="1" applyAlignment="1" applyProtection="1">
      <alignment horizontal="center" vertical="center"/>
      <protection locked="0"/>
    </xf>
    <xf numFmtId="4" fontId="15" fillId="4" borderId="40" xfId="1" applyNumberFormat="1" applyFont="1" applyFill="1" applyBorder="1" applyAlignment="1" applyProtection="1">
      <alignment horizontal="center" vertical="center"/>
    </xf>
    <xf numFmtId="0" fontId="15" fillId="4" borderId="55" xfId="1" quotePrefix="1" applyFont="1" applyFill="1" applyBorder="1" applyAlignment="1" applyProtection="1">
      <alignment horizontal="left" vertical="center"/>
    </xf>
    <xf numFmtId="0" fontId="15" fillId="4" borderId="18" xfId="1" applyFont="1" applyFill="1" applyBorder="1" applyAlignment="1" applyProtection="1">
      <alignment vertical="center"/>
    </xf>
    <xf numFmtId="0" fontId="22" fillId="4" borderId="18" xfId="1" applyFont="1" applyFill="1" applyBorder="1" applyAlignment="1" applyProtection="1">
      <alignment horizontal="right" vertical="center"/>
    </xf>
    <xf numFmtId="165" fontId="22" fillId="4" borderId="19" xfId="1" applyNumberFormat="1" applyFont="1" applyFill="1" applyBorder="1" applyAlignment="1" applyProtection="1">
      <alignment horizontal="center" vertical="center"/>
    </xf>
    <xf numFmtId="0" fontId="15" fillId="0" borderId="0" xfId="4" applyFont="1" applyAlignment="1" applyProtection="1">
      <alignment vertical="center"/>
    </xf>
    <xf numFmtId="0" fontId="22" fillId="4" borderId="29" xfId="4" quotePrefix="1" applyFont="1" applyFill="1" applyBorder="1" applyAlignment="1" applyProtection="1">
      <alignment horizontal="left" vertical="center"/>
    </xf>
    <xf numFmtId="0" fontId="15" fillId="4" borderId="0" xfId="4" applyFont="1" applyFill="1" applyBorder="1" applyAlignment="1" applyProtection="1">
      <alignment vertical="center"/>
    </xf>
    <xf numFmtId="166" fontId="15" fillId="4" borderId="12" xfId="4" applyNumberFormat="1" applyFont="1" applyFill="1" applyBorder="1" applyAlignment="1" applyProtection="1">
      <alignment vertical="center"/>
      <protection locked="0"/>
    </xf>
    <xf numFmtId="0" fontId="15" fillId="4" borderId="99" xfId="4" applyFont="1" applyFill="1" applyBorder="1" applyAlignment="1" applyProtection="1">
      <alignment vertical="center"/>
    </xf>
    <xf numFmtId="0" fontId="19" fillId="4" borderId="29" xfId="4" applyFont="1" applyFill="1" applyBorder="1" applyAlignment="1" applyProtection="1">
      <alignment horizontal="left" vertical="center"/>
    </xf>
    <xf numFmtId="0" fontId="15" fillId="4" borderId="6" xfId="3" applyFont="1" applyFill="1" applyBorder="1" applyAlignment="1" applyProtection="1">
      <alignment horizontal="right" vertical="center"/>
    </xf>
    <xf numFmtId="0" fontId="14" fillId="0" borderId="0" xfId="4" applyFont="1" applyAlignment="1" applyProtection="1">
      <alignment vertical="center"/>
    </xf>
    <xf numFmtId="0" fontId="15" fillId="4" borderId="29" xfId="4" applyFont="1" applyFill="1" applyBorder="1" applyAlignment="1" applyProtection="1">
      <alignment vertical="center"/>
    </xf>
    <xf numFmtId="0" fontId="15" fillId="4" borderId="100" xfId="4" applyFont="1" applyFill="1" applyBorder="1" applyAlignment="1" applyProtection="1">
      <alignment horizontal="center" vertical="center"/>
    </xf>
    <xf numFmtId="0" fontId="15" fillId="4" borderId="11" xfId="4" applyFont="1" applyFill="1" applyBorder="1" applyAlignment="1" applyProtection="1">
      <alignment vertical="center"/>
    </xf>
    <xf numFmtId="0" fontId="24" fillId="4" borderId="50" xfId="4" applyFont="1" applyFill="1" applyBorder="1" applyAlignment="1" applyProtection="1">
      <alignment horizontal="center" vertical="center" wrapText="1"/>
    </xf>
    <xf numFmtId="3" fontId="15" fillId="0" borderId="34" xfId="4" applyNumberFormat="1" applyFont="1" applyFill="1" applyBorder="1" applyAlignment="1" applyProtection="1">
      <alignment horizontal="center" vertical="center"/>
      <protection locked="0"/>
    </xf>
    <xf numFmtId="3" fontId="15" fillId="0" borderId="16" xfId="4" applyNumberFormat="1" applyFont="1" applyFill="1" applyBorder="1" applyAlignment="1" applyProtection="1">
      <alignment horizontal="center" vertical="center"/>
      <protection locked="0"/>
    </xf>
    <xf numFmtId="0" fontId="22" fillId="6" borderId="0" xfId="4" applyFont="1" applyFill="1" applyAlignment="1" applyProtection="1">
      <alignment vertical="center"/>
    </xf>
    <xf numFmtId="3" fontId="15" fillId="0" borderId="35" xfId="4" applyNumberFormat="1" applyFont="1" applyFill="1" applyBorder="1" applyAlignment="1" applyProtection="1">
      <alignment horizontal="center" vertical="center"/>
      <protection locked="0"/>
    </xf>
    <xf numFmtId="0" fontId="15" fillId="6" borderId="0" xfId="4" applyFont="1" applyFill="1" applyAlignment="1" applyProtection="1">
      <alignment vertical="center"/>
    </xf>
    <xf numFmtId="0" fontId="15" fillId="0" borderId="55" xfId="4" applyFont="1" applyFill="1" applyBorder="1" applyAlignment="1" applyProtection="1">
      <alignment horizontal="left" vertical="center"/>
      <protection locked="0"/>
    </xf>
    <xf numFmtId="3" fontId="15" fillId="0" borderId="42" xfId="4" applyNumberFormat="1" applyFont="1" applyFill="1" applyBorder="1" applyAlignment="1" applyProtection="1">
      <alignment horizontal="center" vertical="center"/>
      <protection locked="0"/>
    </xf>
    <xf numFmtId="3" fontId="15" fillId="4" borderId="0" xfId="4" applyNumberFormat="1" applyFont="1" applyFill="1" applyBorder="1" applyAlignment="1" applyProtection="1">
      <alignment vertical="center"/>
    </xf>
    <xf numFmtId="3" fontId="15" fillId="4" borderId="11" xfId="4" applyNumberFormat="1" applyFont="1" applyFill="1" applyBorder="1" applyAlignment="1" applyProtection="1">
      <alignment vertical="center"/>
    </xf>
    <xf numFmtId="0" fontId="22" fillId="4" borderId="29" xfId="4" applyFont="1" applyFill="1" applyBorder="1" applyAlignment="1" applyProtection="1">
      <alignment horizontal="left" vertical="center"/>
    </xf>
    <xf numFmtId="0" fontId="24" fillId="4" borderId="0" xfId="4" applyFont="1" applyFill="1" applyBorder="1" applyAlignment="1" applyProtection="1">
      <alignment horizontal="center" vertical="center"/>
    </xf>
    <xf numFmtId="3" fontId="22" fillId="4" borderId="31" xfId="4" applyNumberFormat="1" applyFont="1" applyFill="1" applyBorder="1" applyAlignment="1" applyProtection="1">
      <alignment horizontal="center" vertical="center"/>
    </xf>
    <xf numFmtId="0" fontId="15" fillId="4" borderId="30" xfId="4" applyFont="1" applyFill="1" applyBorder="1" applyAlignment="1" applyProtection="1">
      <alignment vertical="center"/>
    </xf>
    <xf numFmtId="0" fontId="15" fillId="4" borderId="21" xfId="4" applyFont="1" applyFill="1" applyBorder="1" applyAlignment="1" applyProtection="1">
      <alignment vertical="center"/>
    </xf>
    <xf numFmtId="0" fontId="15" fillId="4" borderId="22" xfId="4" applyFont="1" applyFill="1" applyBorder="1" applyAlignment="1" applyProtection="1">
      <alignment vertical="center"/>
    </xf>
    <xf numFmtId="2" fontId="16" fillId="4" borderId="122" xfId="0" applyNumberFormat="1" applyFont="1" applyFill="1" applyBorder="1" applyAlignment="1">
      <alignment horizontal="center" vertical="center"/>
    </xf>
    <xf numFmtId="0" fontId="15" fillId="0" borderId="0" xfId="5" applyFont="1" applyAlignment="1" applyProtection="1">
      <alignment vertical="center"/>
    </xf>
    <xf numFmtId="0" fontId="21" fillId="4" borderId="29" xfId="5" applyFont="1" applyFill="1" applyBorder="1" applyAlignment="1" applyProtection="1">
      <alignment horizontal="center" vertical="center"/>
    </xf>
    <xf numFmtId="0" fontId="15" fillId="4" borderId="0" xfId="5" applyFont="1" applyFill="1" applyBorder="1" applyAlignment="1" applyProtection="1">
      <alignment horizontal="center" vertical="center"/>
    </xf>
    <xf numFmtId="0" fontId="15" fillId="4" borderId="11" xfId="5" applyFont="1" applyFill="1" applyBorder="1" applyAlignment="1" applyProtection="1">
      <alignment horizontal="center" vertical="center"/>
    </xf>
    <xf numFmtId="0" fontId="15" fillId="0" borderId="0" xfId="5" applyFont="1" applyFill="1" applyAlignment="1" applyProtection="1">
      <alignment vertical="center"/>
    </xf>
    <xf numFmtId="0" fontId="25" fillId="4" borderId="29" xfId="5" applyFont="1" applyFill="1" applyBorder="1" applyAlignment="1" applyProtection="1">
      <alignment vertical="center"/>
    </xf>
    <xf numFmtId="0" fontId="26" fillId="4" borderId="0" xfId="5" applyFont="1" applyFill="1" applyBorder="1" applyAlignment="1" applyProtection="1">
      <alignment horizontal="center" vertical="center"/>
    </xf>
    <xf numFmtId="0" fontId="15" fillId="4" borderId="0" xfId="5" applyFont="1" applyFill="1" applyBorder="1" applyAlignment="1" applyProtection="1">
      <alignment vertical="center"/>
    </xf>
    <xf numFmtId="0" fontId="26" fillId="4" borderId="0" xfId="0" applyFont="1" applyFill="1" applyBorder="1" applyAlignment="1">
      <alignment horizontal="center" vertical="center"/>
    </xf>
    <xf numFmtId="0" fontId="15" fillId="4" borderId="0" xfId="3" applyFont="1" applyFill="1" applyBorder="1" applyAlignment="1" applyProtection="1">
      <alignment horizontal="center" vertical="center"/>
    </xf>
    <xf numFmtId="0" fontId="17" fillId="4" borderId="0" xfId="3" applyFont="1" applyFill="1" applyBorder="1" applyAlignment="1" applyProtection="1">
      <alignment horizontal="center" vertical="center"/>
    </xf>
    <xf numFmtId="3" fontId="15" fillId="4" borderId="0" xfId="5" applyNumberFormat="1" applyFont="1" applyFill="1" applyBorder="1" applyAlignment="1" applyProtection="1">
      <alignment horizontal="center" vertical="center"/>
    </xf>
    <xf numFmtId="3" fontId="27" fillId="4" borderId="27" xfId="0" applyNumberFormat="1" applyFont="1" applyFill="1" applyBorder="1" applyAlignment="1" applyProtection="1">
      <alignment vertical="center"/>
    </xf>
    <xf numFmtId="3" fontId="27" fillId="4" borderId="2" xfId="0" applyNumberFormat="1" applyFont="1" applyFill="1" applyBorder="1" applyAlignment="1" applyProtection="1">
      <alignment horizontal="center" vertical="center"/>
    </xf>
    <xf numFmtId="3" fontId="27" fillId="4" borderId="20" xfId="0" applyNumberFormat="1" applyFont="1" applyFill="1" applyBorder="1" applyAlignment="1" applyProtection="1">
      <alignment horizontal="center" vertical="center"/>
    </xf>
    <xf numFmtId="3" fontId="22" fillId="4" borderId="72" xfId="0" applyNumberFormat="1" applyFont="1" applyFill="1" applyBorder="1" applyAlignment="1">
      <alignment horizontal="right" vertical="center"/>
    </xf>
    <xf numFmtId="3" fontId="22" fillId="4" borderId="5" xfId="0" applyNumberFormat="1" applyFont="1" applyFill="1" applyBorder="1" applyAlignment="1">
      <alignment horizontal="center" vertical="center" textRotation="90" wrapText="1"/>
    </xf>
    <xf numFmtId="3" fontId="22" fillId="4" borderId="53" xfId="0" applyNumberFormat="1" applyFont="1" applyFill="1" applyBorder="1" applyAlignment="1">
      <alignment horizontal="left" vertical="center"/>
    </xf>
    <xf numFmtId="3" fontId="22" fillId="4" borderId="32" xfId="0" applyNumberFormat="1" applyFont="1" applyFill="1" applyBorder="1" applyAlignment="1">
      <alignment horizontal="center" vertical="center"/>
    </xf>
    <xf numFmtId="3" fontId="22" fillId="4" borderId="4" xfId="0" applyNumberFormat="1" applyFont="1" applyFill="1" applyBorder="1" applyAlignment="1">
      <alignment horizontal="center" vertical="center"/>
    </xf>
    <xf numFmtId="3" fontId="15" fillId="0" borderId="35" xfId="0" applyNumberFormat="1" applyFont="1" applyFill="1" applyBorder="1" applyAlignment="1" applyProtection="1">
      <alignment horizontal="center" vertical="center"/>
      <protection locked="0"/>
    </xf>
    <xf numFmtId="3" fontId="15" fillId="0" borderId="51" xfId="0" applyNumberFormat="1" applyFont="1" applyFill="1" applyBorder="1" applyAlignment="1" applyProtection="1">
      <alignment horizontal="center" vertical="center"/>
      <protection locked="0"/>
    </xf>
    <xf numFmtId="3" fontId="15" fillId="0" borderId="38" xfId="0" applyNumberFormat="1" applyFont="1" applyFill="1" applyBorder="1" applyAlignment="1" applyProtection="1">
      <alignment horizontal="center" vertical="center"/>
      <protection locked="0"/>
    </xf>
    <xf numFmtId="3" fontId="15" fillId="0" borderId="59" xfId="0" applyNumberFormat="1" applyFont="1" applyFill="1" applyBorder="1" applyAlignment="1" applyProtection="1">
      <alignment horizontal="center" vertical="center"/>
      <protection locked="0"/>
    </xf>
    <xf numFmtId="3" fontId="15" fillId="0" borderId="116" xfId="0" applyNumberFormat="1" applyFont="1" applyFill="1" applyBorder="1" applyAlignment="1" applyProtection="1">
      <alignment horizontal="center" vertical="center"/>
      <protection locked="0"/>
    </xf>
    <xf numFmtId="3" fontId="15" fillId="0" borderId="118" xfId="0" applyNumberFormat="1" applyFont="1" applyFill="1" applyBorder="1" applyAlignment="1" applyProtection="1">
      <alignment horizontal="center" vertical="center"/>
      <protection locked="0"/>
    </xf>
    <xf numFmtId="3" fontId="22" fillId="4" borderId="73" xfId="0" applyNumberFormat="1" applyFont="1" applyFill="1" applyBorder="1" applyAlignment="1">
      <alignment horizontal="center" vertical="center"/>
    </xf>
    <xf numFmtId="0" fontId="15" fillId="4" borderId="29" xfId="0" applyFont="1" applyFill="1" applyBorder="1" applyAlignment="1" applyProtection="1">
      <alignment vertical="center"/>
    </xf>
    <xf numFmtId="0" fontId="15" fillId="4" borderId="0" xfId="0" applyFont="1" applyFill="1" applyBorder="1" applyAlignment="1" applyProtection="1">
      <alignment vertical="center"/>
    </xf>
    <xf numFmtId="0" fontId="28" fillId="4" borderId="0" xfId="0" applyFont="1" applyFill="1" applyBorder="1" applyAlignment="1" applyProtection="1">
      <alignment vertical="center"/>
    </xf>
    <xf numFmtId="0" fontId="15" fillId="4" borderId="0" xfId="0" applyFont="1" applyFill="1" applyBorder="1" applyAlignment="1" applyProtection="1">
      <alignment vertical="center" wrapText="1"/>
    </xf>
    <xf numFmtId="0" fontId="15" fillId="0" borderId="49" xfId="0" applyFont="1" applyFill="1" applyBorder="1" applyAlignment="1" applyProtection="1">
      <alignment horizontal="left" vertical="center"/>
      <protection locked="0"/>
    </xf>
    <xf numFmtId="3" fontId="15" fillId="0" borderId="37" xfId="0" applyNumberFormat="1" applyFont="1" applyFill="1" applyBorder="1" applyAlignment="1" applyProtection="1">
      <alignment horizontal="center" vertical="center"/>
      <protection locked="0"/>
    </xf>
    <xf numFmtId="1" fontId="15" fillId="0" borderId="37" xfId="0" applyNumberFormat="1" applyFont="1" applyFill="1" applyBorder="1" applyAlignment="1" applyProtection="1">
      <alignment horizontal="center" vertical="center"/>
      <protection locked="0"/>
    </xf>
    <xf numFmtId="166" fontId="15" fillId="0" borderId="37" xfId="2" applyNumberFormat="1" applyFont="1" applyFill="1" applyBorder="1" applyAlignment="1" applyProtection="1">
      <alignment horizontal="center" vertical="center"/>
      <protection locked="0"/>
    </xf>
    <xf numFmtId="3" fontId="15" fillId="4" borderId="0" xfId="2" applyNumberFormat="1" applyFont="1" applyFill="1" applyBorder="1" applyAlignment="1" applyProtection="1">
      <alignment vertical="center"/>
    </xf>
    <xf numFmtId="3" fontId="15" fillId="0" borderId="120" xfId="0" applyNumberFormat="1" applyFont="1" applyFill="1" applyBorder="1" applyAlignment="1" applyProtection="1">
      <alignment horizontal="center" vertical="center"/>
      <protection locked="0"/>
    </xf>
    <xf numFmtId="0" fontId="15" fillId="0" borderId="44" xfId="0" applyFont="1" applyFill="1" applyBorder="1" applyAlignment="1" applyProtection="1">
      <alignment horizontal="left" vertical="center"/>
      <protection locked="0"/>
    </xf>
    <xf numFmtId="3" fontId="15" fillId="0" borderId="16" xfId="0" applyNumberFormat="1" applyFont="1" applyFill="1" applyBorder="1" applyAlignment="1" applyProtection="1">
      <alignment horizontal="center" vertical="center"/>
      <protection locked="0"/>
    </xf>
    <xf numFmtId="1" fontId="15" fillId="0" borderId="16" xfId="0" applyNumberFormat="1" applyFont="1" applyFill="1" applyBorder="1" applyAlignment="1" applyProtection="1">
      <alignment horizontal="center" vertical="center"/>
      <protection locked="0"/>
    </xf>
    <xf numFmtId="166" fontId="15" fillId="0" borderId="48" xfId="2" applyNumberFormat="1" applyFont="1" applyFill="1" applyBorder="1" applyAlignment="1" applyProtection="1">
      <alignment horizontal="center" vertical="center"/>
      <protection locked="0"/>
    </xf>
    <xf numFmtId="3" fontId="15" fillId="0" borderId="121" xfId="0" applyNumberFormat="1" applyFont="1" applyFill="1" applyBorder="1" applyAlignment="1" applyProtection="1">
      <alignment horizontal="center" vertical="center"/>
      <protection locked="0"/>
    </xf>
    <xf numFmtId="166" fontId="15" fillId="0" borderId="16" xfId="2" applyNumberFormat="1" applyFont="1" applyFill="1" applyBorder="1" applyAlignment="1" applyProtection="1">
      <alignment horizontal="center" vertical="center"/>
      <protection locked="0"/>
    </xf>
    <xf numFmtId="0" fontId="15" fillId="0" borderId="27" xfId="0" applyFont="1" applyFill="1" applyBorder="1" applyAlignment="1" applyProtection="1">
      <alignment horizontal="left" vertical="center"/>
      <protection locked="0"/>
    </xf>
    <xf numFmtId="3" fontId="15" fillId="0" borderId="47" xfId="0" applyNumberFormat="1" applyFont="1" applyFill="1" applyBorder="1" applyAlignment="1" applyProtection="1">
      <alignment horizontal="center" vertical="center"/>
      <protection locked="0"/>
    </xf>
    <xf numFmtId="1" fontId="15" fillId="0" borderId="47" xfId="0" applyNumberFormat="1" applyFont="1" applyFill="1" applyBorder="1" applyAlignment="1" applyProtection="1">
      <alignment horizontal="center" vertical="center"/>
      <protection locked="0"/>
    </xf>
    <xf numFmtId="166" fontId="15" fillId="0" borderId="47" xfId="2" applyNumberFormat="1" applyFont="1" applyFill="1" applyBorder="1" applyAlignment="1" applyProtection="1">
      <alignment horizontal="center" vertical="center"/>
      <protection locked="0"/>
    </xf>
    <xf numFmtId="0" fontId="15" fillId="4" borderId="29" xfId="0" applyFont="1" applyFill="1" applyBorder="1" applyAlignment="1" applyProtection="1">
      <alignment horizontal="left" vertical="center"/>
    </xf>
    <xf numFmtId="3" fontId="22" fillId="4" borderId="42" xfId="0" applyNumberFormat="1" applyFont="1" applyFill="1" applyBorder="1" applyAlignment="1" applyProtection="1">
      <alignment horizontal="center" vertical="center"/>
    </xf>
    <xf numFmtId="3" fontId="15" fillId="4" borderId="5" xfId="0" applyNumberFormat="1" applyFont="1" applyFill="1" applyBorder="1" applyAlignment="1" applyProtection="1">
      <alignment vertical="center"/>
    </xf>
    <xf numFmtId="3" fontId="15" fillId="4" borderId="0" xfId="0" applyNumberFormat="1" applyFont="1" applyFill="1" applyBorder="1" applyAlignment="1" applyProtection="1">
      <alignment vertical="center"/>
    </xf>
    <xf numFmtId="3" fontId="22" fillId="4" borderId="75" xfId="0" applyNumberFormat="1" applyFont="1" applyFill="1" applyBorder="1" applyAlignment="1" applyProtection="1">
      <alignment horizontal="center" vertical="center"/>
    </xf>
    <xf numFmtId="3" fontId="22" fillId="4" borderId="79" xfId="0" applyNumberFormat="1" applyFont="1" applyFill="1" applyBorder="1" applyAlignment="1" applyProtection="1">
      <alignment horizontal="center" vertical="center"/>
    </xf>
    <xf numFmtId="3" fontId="22" fillId="4" borderId="0" xfId="0" applyNumberFormat="1" applyFont="1" applyFill="1" applyBorder="1" applyAlignment="1" applyProtection="1">
      <alignment vertical="center"/>
    </xf>
    <xf numFmtId="3" fontId="22" fillId="4" borderId="119" xfId="0" applyNumberFormat="1" applyFont="1" applyFill="1" applyBorder="1" applyAlignment="1" applyProtection="1">
      <alignment vertical="center"/>
    </xf>
    <xf numFmtId="0" fontId="29" fillId="4" borderId="30" xfId="0" applyFont="1" applyFill="1" applyBorder="1" applyAlignment="1" applyProtection="1">
      <alignment horizontal="center" vertical="center"/>
    </xf>
    <xf numFmtId="0" fontId="29" fillId="4" borderId="21" xfId="0" applyFont="1" applyFill="1" applyBorder="1" applyAlignment="1" applyProtection="1">
      <alignment vertical="center"/>
    </xf>
    <xf numFmtId="37" fontId="29" fillId="4" borderId="21" xfId="0" applyNumberFormat="1" applyFont="1" applyFill="1" applyBorder="1" applyAlignment="1" applyProtection="1">
      <alignment vertical="center"/>
    </xf>
    <xf numFmtId="166" fontId="29" fillId="4" borderId="21" xfId="2" applyNumberFormat="1" applyFont="1" applyFill="1" applyBorder="1" applyAlignment="1" applyProtection="1">
      <alignment vertical="center"/>
    </xf>
    <xf numFmtId="37" fontId="15" fillId="4" borderId="21" xfId="0" applyNumberFormat="1" applyFont="1" applyFill="1" applyBorder="1" applyAlignment="1" applyProtection="1">
      <alignment vertical="center"/>
    </xf>
    <xf numFmtId="37" fontId="15" fillId="4" borderId="22" xfId="0" applyNumberFormat="1" applyFont="1" applyFill="1" applyBorder="1" applyAlignment="1" applyProtection="1">
      <alignment vertical="center"/>
    </xf>
    <xf numFmtId="0" fontId="15" fillId="4" borderId="0" xfId="0" applyFont="1" applyFill="1" applyBorder="1" applyAlignment="1">
      <alignment vertical="center"/>
    </xf>
    <xf numFmtId="3" fontId="22" fillId="4" borderId="11" xfId="0" applyNumberFormat="1" applyFont="1" applyFill="1" applyBorder="1" applyAlignment="1" applyProtection="1">
      <alignment horizontal="center"/>
    </xf>
    <xf numFmtId="0" fontId="15" fillId="0" borderId="0" xfId="4" applyFont="1" applyFill="1" applyBorder="1" applyAlignment="1" applyProtection="1">
      <alignment vertical="center"/>
    </xf>
    <xf numFmtId="0" fontId="25" fillId="4" borderId="29" xfId="5" quotePrefix="1" applyFont="1" applyFill="1" applyBorder="1" applyAlignment="1" applyProtection="1">
      <alignment vertical="center"/>
    </xf>
    <xf numFmtId="0" fontId="27" fillId="4" borderId="0" xfId="5" applyFont="1" applyFill="1" applyBorder="1" applyAlignment="1" applyProtection="1">
      <alignment horizontal="left" vertical="center"/>
    </xf>
    <xf numFmtId="3" fontId="25" fillId="4" borderId="0" xfId="5" applyNumberFormat="1" applyFont="1" applyFill="1" applyBorder="1" applyAlignment="1" applyProtection="1">
      <alignment horizontal="center" vertical="center"/>
    </xf>
    <xf numFmtId="0" fontId="22" fillId="4" borderId="0" xfId="5" applyFont="1" applyFill="1" applyBorder="1" applyAlignment="1" applyProtection="1">
      <alignment vertical="center"/>
    </xf>
    <xf numFmtId="0" fontId="27" fillId="4" borderId="29" xfId="5" applyFont="1" applyFill="1" applyBorder="1" applyAlignment="1" applyProtection="1">
      <alignment vertical="center"/>
    </xf>
    <xf numFmtId="2" fontId="15" fillId="4" borderId="29" xfId="0" applyNumberFormat="1" applyFont="1" applyFill="1" applyBorder="1" applyAlignment="1">
      <alignment horizontal="right"/>
    </xf>
    <xf numFmtId="2" fontId="22" fillId="4" borderId="32" xfId="0" applyNumberFormat="1" applyFont="1" applyFill="1" applyBorder="1" applyAlignment="1" applyProtection="1">
      <alignment horizontal="center"/>
    </xf>
    <xf numFmtId="3" fontId="15" fillId="4" borderId="0" xfId="4" applyNumberFormat="1" applyFont="1" applyFill="1" applyBorder="1" applyAlignment="1" applyProtection="1">
      <alignment horizontal="center" vertical="center"/>
    </xf>
    <xf numFmtId="3" fontId="15" fillId="4" borderId="11" xfId="0" applyNumberFormat="1" applyFont="1" applyFill="1" applyBorder="1" applyAlignment="1">
      <alignment horizontal="center"/>
    </xf>
    <xf numFmtId="0" fontId="22" fillId="0" borderId="0" xfId="4" applyFont="1" applyFill="1" applyBorder="1" applyAlignment="1" applyProtection="1">
      <alignment vertical="center"/>
    </xf>
    <xf numFmtId="0" fontId="15" fillId="4" borderId="54" xfId="0" applyFont="1" applyFill="1" applyBorder="1" applyAlignment="1" applyProtection="1">
      <alignment horizontal="left"/>
    </xf>
    <xf numFmtId="0" fontId="15" fillId="4" borderId="75" xfId="0" applyFont="1" applyFill="1" applyBorder="1" applyProtection="1"/>
    <xf numFmtId="0" fontId="22" fillId="4" borderId="66" xfId="0" applyFont="1" applyFill="1" applyBorder="1" applyAlignment="1" applyProtection="1">
      <alignment horizontal="center" vertical="center" wrapText="1"/>
    </xf>
    <xf numFmtId="3" fontId="22" fillId="4" borderId="41" xfId="0" applyNumberFormat="1" applyFont="1" applyFill="1" applyBorder="1" applyAlignment="1" applyProtection="1">
      <alignment horizontal="center" vertical="center" wrapText="1"/>
    </xf>
    <xf numFmtId="3" fontId="22" fillId="4" borderId="15" xfId="0" applyNumberFormat="1" applyFont="1" applyFill="1" applyBorder="1" applyAlignment="1" applyProtection="1">
      <alignment horizontal="center" vertical="center"/>
    </xf>
    <xf numFmtId="0" fontId="15" fillId="0" borderId="0" xfId="4" applyFont="1" applyFill="1" applyBorder="1" applyAlignment="1" applyProtection="1">
      <alignment horizontal="center" vertical="center"/>
    </xf>
    <xf numFmtId="0" fontId="30" fillId="4" borderId="112" xfId="0" applyFont="1" applyFill="1" applyBorder="1" applyAlignment="1" applyProtection="1">
      <alignment horizontal="center"/>
      <protection locked="0"/>
    </xf>
    <xf numFmtId="3" fontId="31" fillId="4" borderId="85" xfId="0" applyNumberFormat="1" applyFont="1" applyFill="1" applyBorder="1" applyAlignment="1" applyProtection="1">
      <alignment horizontal="center"/>
      <protection locked="0"/>
    </xf>
    <xf numFmtId="3" fontId="15" fillId="4" borderId="90" xfId="0" applyNumberFormat="1" applyFont="1" applyFill="1" applyBorder="1" applyAlignment="1" applyProtection="1">
      <alignment horizontal="center"/>
    </xf>
    <xf numFmtId="0" fontId="30" fillId="0" borderId="113" xfId="0" applyFont="1" applyFill="1" applyBorder="1" applyAlignment="1" applyProtection="1">
      <alignment horizontal="center"/>
      <protection locked="0"/>
    </xf>
    <xf numFmtId="3" fontId="31" fillId="0" borderId="111" xfId="0" applyNumberFormat="1" applyFont="1" applyFill="1" applyBorder="1" applyAlignment="1" applyProtection="1">
      <alignment horizontal="center"/>
      <protection locked="0"/>
    </xf>
    <xf numFmtId="3" fontId="31" fillId="0" borderId="82" xfId="0" applyNumberFormat="1" applyFont="1" applyFill="1" applyBorder="1" applyAlignment="1" applyProtection="1">
      <alignment horizontal="center"/>
      <protection locked="0"/>
    </xf>
    <xf numFmtId="3" fontId="15" fillId="4" borderId="91" xfId="0" applyNumberFormat="1" applyFont="1" applyFill="1" applyBorder="1" applyAlignment="1" applyProtection="1">
      <alignment horizontal="center"/>
    </xf>
    <xf numFmtId="0" fontId="15" fillId="0" borderId="11" xfId="4" applyFont="1" applyFill="1" applyBorder="1" applyAlignment="1" applyProtection="1">
      <alignment vertical="center"/>
    </xf>
    <xf numFmtId="0" fontId="22" fillId="4" borderId="71" xfId="0" applyFont="1" applyFill="1" applyBorder="1" applyAlignment="1" applyProtection="1">
      <alignment horizontal="center"/>
    </xf>
    <xf numFmtId="0" fontId="15" fillId="4" borderId="88" xfId="0" applyFont="1" applyFill="1" applyBorder="1" applyAlignment="1" applyProtection="1"/>
    <xf numFmtId="0" fontId="30" fillId="4" borderId="88" xfId="0" applyFont="1" applyFill="1" applyBorder="1" applyAlignment="1" applyProtection="1">
      <alignment horizontal="center"/>
      <protection locked="0"/>
    </xf>
    <xf numFmtId="3" fontId="31" fillId="4" borderId="88" xfId="0" applyNumberFormat="1" applyFont="1" applyFill="1" applyBorder="1" applyAlignment="1" applyProtection="1">
      <alignment horizontal="center"/>
      <protection locked="0"/>
    </xf>
    <xf numFmtId="3" fontId="15" fillId="4" borderId="94" xfId="0" applyNumberFormat="1" applyFont="1" applyFill="1" applyBorder="1" applyAlignment="1" applyProtection="1">
      <alignment horizontal="center"/>
    </xf>
    <xf numFmtId="0" fontId="15" fillId="4" borderId="89" xfId="0" applyFont="1" applyFill="1" applyBorder="1" applyAlignment="1" applyProtection="1"/>
    <xf numFmtId="3" fontId="15" fillId="4" borderId="0" xfId="0" applyNumberFormat="1" applyFont="1" applyFill="1" applyBorder="1" applyAlignment="1" applyProtection="1">
      <alignment horizontal="center"/>
    </xf>
    <xf numFmtId="0" fontId="15" fillId="4" borderId="0" xfId="0" quotePrefix="1" applyFont="1" applyFill="1" applyBorder="1" applyAlignment="1" applyProtection="1">
      <alignment horizontal="left"/>
    </xf>
    <xf numFmtId="0" fontId="30" fillId="4" borderId="84" xfId="0" applyFont="1" applyFill="1" applyBorder="1" applyAlignment="1" applyProtection="1">
      <alignment horizontal="center"/>
      <protection locked="0"/>
    </xf>
    <xf numFmtId="0" fontId="15" fillId="4" borderId="0" xfId="0" applyFont="1" applyFill="1" applyBorder="1" applyProtection="1"/>
    <xf numFmtId="0" fontId="15" fillId="4" borderId="0" xfId="0" applyFont="1" applyFill="1" applyBorder="1" applyAlignment="1" applyProtection="1">
      <alignment horizontal="center"/>
    </xf>
    <xf numFmtId="0" fontId="15" fillId="4" borderId="30" xfId="0" applyFont="1" applyFill="1" applyBorder="1" applyAlignment="1" applyProtection="1">
      <alignment horizontal="left"/>
    </xf>
    <xf numFmtId="0" fontId="15" fillId="4" borderId="21" xfId="0" applyFont="1" applyFill="1" applyBorder="1" applyProtection="1"/>
    <xf numFmtId="0" fontId="15" fillId="0" borderId="0" xfId="0" applyFont="1" applyFill="1" applyAlignment="1" applyProtection="1">
      <alignment horizontal="left"/>
    </xf>
    <xf numFmtId="0" fontId="15" fillId="0" borderId="0" xfId="0" applyFont="1" applyProtection="1"/>
    <xf numFmtId="0" fontId="15" fillId="0" borderId="0" xfId="0" applyFont="1" applyAlignment="1" applyProtection="1">
      <alignment horizontal="center"/>
    </xf>
    <xf numFmtId="3" fontId="15" fillId="0" borderId="0" xfId="0" applyNumberFormat="1" applyFont="1" applyAlignment="1" applyProtection="1">
      <alignment horizontal="center"/>
    </xf>
    <xf numFmtId="3" fontId="15" fillId="0" borderId="0" xfId="4" applyNumberFormat="1" applyFont="1" applyFill="1" applyBorder="1" applyAlignment="1" applyProtection="1">
      <alignment horizontal="center" vertical="center"/>
    </xf>
    <xf numFmtId="0" fontId="22" fillId="4" borderId="106" xfId="0" applyFont="1" applyFill="1" applyBorder="1" applyAlignment="1" applyProtection="1">
      <alignment horizontal="center"/>
    </xf>
    <xf numFmtId="0" fontId="22" fillId="4" borderId="107" xfId="0" applyFont="1" applyFill="1" applyBorder="1" applyAlignment="1" applyProtection="1">
      <alignment horizontal="center"/>
    </xf>
    <xf numFmtId="3" fontId="31" fillId="4" borderId="110" xfId="0" applyNumberFormat="1" applyFont="1" applyFill="1" applyBorder="1" applyAlignment="1" applyProtection="1">
      <alignment horizontal="center"/>
      <protection locked="0"/>
    </xf>
    <xf numFmtId="3" fontId="31" fillId="4" borderId="108" xfId="0" applyNumberFormat="1" applyFont="1" applyFill="1" applyBorder="1" applyAlignment="1" applyProtection="1">
      <alignment horizontal="center"/>
      <protection locked="0"/>
    </xf>
    <xf numFmtId="3" fontId="15" fillId="4" borderId="109" xfId="0" applyNumberFormat="1" applyFont="1" applyFill="1" applyBorder="1" applyAlignment="1" applyProtection="1">
      <alignment horizontal="center"/>
    </xf>
    <xf numFmtId="0" fontId="15" fillId="0" borderId="29" xfId="4" applyFont="1" applyFill="1" applyBorder="1" applyAlignment="1" applyProtection="1">
      <alignment vertical="center"/>
    </xf>
    <xf numFmtId="0" fontId="16" fillId="0" borderId="0" xfId="0" applyFont="1"/>
    <xf numFmtId="3" fontId="22" fillId="4" borderId="3" xfId="0" applyNumberFormat="1" applyFont="1" applyFill="1" applyBorder="1" applyAlignment="1" applyProtection="1">
      <alignment horizontal="center"/>
    </xf>
    <xf numFmtId="0" fontId="18" fillId="4" borderId="52" xfId="0" applyFont="1" applyFill="1" applyBorder="1" applyAlignment="1">
      <alignment horizontal="left" vertical="center"/>
    </xf>
    <xf numFmtId="0" fontId="16" fillId="0" borderId="0" xfId="0" applyFont="1" applyAlignment="1">
      <alignment horizontal="center"/>
    </xf>
    <xf numFmtId="2" fontId="25" fillId="4" borderId="0" xfId="5" applyNumberFormat="1" applyFont="1" applyFill="1" applyBorder="1" applyAlignment="1" applyProtection="1">
      <alignment horizontal="center" vertical="center"/>
    </xf>
    <xf numFmtId="1" fontId="25" fillId="4" borderId="0" xfId="5" applyNumberFormat="1" applyFont="1" applyFill="1" applyBorder="1" applyAlignment="1" applyProtection="1">
      <alignment vertical="center"/>
    </xf>
    <xf numFmtId="167" fontId="15" fillId="4" borderId="0" xfId="5" applyNumberFormat="1" applyFont="1" applyFill="1" applyBorder="1" applyAlignment="1" applyProtection="1">
      <alignment vertical="center"/>
    </xf>
    <xf numFmtId="3" fontId="15" fillId="0" borderId="0" xfId="5" applyNumberFormat="1" applyFont="1" applyBorder="1" applyAlignment="1" applyProtection="1">
      <alignment horizontal="center" vertical="center"/>
    </xf>
    <xf numFmtId="0" fontId="15" fillId="4" borderId="0" xfId="3" applyFont="1" applyFill="1" applyBorder="1" applyAlignment="1" applyProtection="1">
      <alignment horizontal="right" vertical="center"/>
    </xf>
    <xf numFmtId="0" fontId="22" fillId="4" borderId="14" xfId="0" quotePrefix="1" applyFont="1" applyFill="1" applyBorder="1" applyAlignment="1" applyProtection="1">
      <alignment horizontal="center"/>
    </xf>
    <xf numFmtId="0" fontId="15" fillId="4" borderId="14" xfId="0" applyFont="1" applyFill="1" applyBorder="1" applyAlignment="1" applyProtection="1">
      <alignment horizontal="left"/>
    </xf>
    <xf numFmtId="3" fontId="15" fillId="4" borderId="14" xfId="0" applyNumberFormat="1" applyFont="1" applyFill="1" applyBorder="1" applyAlignment="1" applyProtection="1">
      <alignment horizontal="center"/>
    </xf>
    <xf numFmtId="0" fontId="24" fillId="4" borderId="14" xfId="0" quotePrefix="1" applyFont="1" applyFill="1" applyBorder="1" applyAlignment="1" applyProtection="1">
      <alignment horizontal="center"/>
    </xf>
    <xf numFmtId="0" fontId="15" fillId="4" borderId="0" xfId="0" quotePrefix="1" applyFont="1" applyFill="1" applyBorder="1" applyAlignment="1" applyProtection="1">
      <alignment horizontal="right"/>
    </xf>
    <xf numFmtId="9" fontId="15" fillId="4" borderId="41" xfId="2" applyFont="1" applyFill="1" applyBorder="1" applyAlignment="1" applyProtection="1">
      <alignment horizontal="center"/>
    </xf>
    <xf numFmtId="9" fontId="15" fillId="4" borderId="32" xfId="2" applyFont="1" applyFill="1" applyBorder="1" applyAlignment="1" applyProtection="1">
      <alignment horizontal="center"/>
    </xf>
    <xf numFmtId="0" fontId="22" fillId="4" borderId="19" xfId="0" applyFont="1" applyFill="1" applyBorder="1" applyAlignment="1" applyProtection="1">
      <alignment horizontal="center"/>
    </xf>
    <xf numFmtId="0" fontId="22" fillId="4" borderId="3" xfId="0" applyFont="1" applyFill="1" applyBorder="1" applyAlignment="1" applyProtection="1">
      <alignment horizontal="left"/>
    </xf>
    <xf numFmtId="0" fontId="14" fillId="4" borderId="4" xfId="0" quotePrefix="1" applyFont="1" applyFill="1" applyBorder="1" applyAlignment="1" applyProtection="1">
      <alignment horizontal="center"/>
    </xf>
    <xf numFmtId="9" fontId="22" fillId="4" borderId="32" xfId="2" applyFont="1" applyFill="1" applyBorder="1" applyAlignment="1" applyProtection="1">
      <alignment horizontal="center"/>
    </xf>
    <xf numFmtId="0" fontId="15" fillId="4" borderId="0" xfId="0" applyFont="1" applyFill="1" applyBorder="1" applyAlignment="1" applyProtection="1">
      <alignment horizontal="left"/>
    </xf>
    <xf numFmtId="0" fontId="15" fillId="4" borderId="0" xfId="0" quotePrefix="1" applyFont="1" applyFill="1" applyBorder="1" applyAlignment="1" applyProtection="1">
      <alignment horizontal="center"/>
    </xf>
    <xf numFmtId="0" fontId="24" fillId="4" borderId="0" xfId="0" quotePrefix="1" applyFont="1" applyFill="1" applyBorder="1" applyAlignment="1" applyProtection="1">
      <alignment horizontal="center"/>
    </xf>
    <xf numFmtId="3" fontId="15" fillId="4" borderId="0" xfId="0" applyNumberFormat="1" applyFont="1" applyFill="1" applyBorder="1" applyAlignment="1" applyProtection="1">
      <alignment horizontal="center"/>
      <protection locked="0"/>
    </xf>
    <xf numFmtId="0" fontId="15" fillId="4" borderId="97" xfId="0" applyFont="1" applyFill="1" applyBorder="1" applyAlignment="1" applyProtection="1">
      <alignment horizontal="center" vertical="center"/>
    </xf>
    <xf numFmtId="0" fontId="30" fillId="0" borderId="86" xfId="0" applyFont="1" applyFill="1" applyBorder="1" applyAlignment="1" applyProtection="1">
      <alignment horizontal="center"/>
      <protection locked="0"/>
    </xf>
    <xf numFmtId="0" fontId="30" fillId="4" borderId="95" xfId="0" applyFont="1" applyFill="1" applyBorder="1" applyAlignment="1" applyProtection="1">
      <alignment horizontal="center"/>
      <protection locked="0"/>
    </xf>
    <xf numFmtId="0" fontId="15" fillId="4" borderId="22" xfId="0" applyFont="1" applyFill="1" applyBorder="1" applyAlignment="1" applyProtection="1">
      <alignment horizontal="center"/>
    </xf>
    <xf numFmtId="0" fontId="16" fillId="4" borderId="0" xfId="0" applyFont="1" applyFill="1" applyBorder="1" applyAlignment="1">
      <alignment vertical="center"/>
    </xf>
    <xf numFmtId="9" fontId="22" fillId="4" borderId="0" xfId="2" applyFont="1" applyFill="1" applyBorder="1" applyAlignment="1" applyProtection="1">
      <alignment horizontal="center"/>
    </xf>
    <xf numFmtId="9" fontId="15" fillId="4" borderId="32" xfId="0" applyNumberFormat="1" applyFont="1" applyFill="1" applyBorder="1" applyAlignment="1" applyProtection="1">
      <alignment horizontal="center"/>
    </xf>
    <xf numFmtId="0" fontId="22" fillId="4" borderId="0" xfId="0" quotePrefix="1" applyFont="1" applyFill="1" applyBorder="1" applyAlignment="1" applyProtection="1">
      <alignment horizontal="center"/>
    </xf>
    <xf numFmtId="0" fontId="22" fillId="4" borderId="19" xfId="0" quotePrefix="1" applyFont="1" applyFill="1" applyBorder="1" applyAlignment="1" applyProtection="1">
      <alignment horizontal="center"/>
    </xf>
    <xf numFmtId="0" fontId="22" fillId="4" borderId="58" xfId="0" quotePrefix="1" applyFont="1" applyFill="1" applyBorder="1" applyAlignment="1" applyProtection="1">
      <alignment horizontal="center"/>
    </xf>
    <xf numFmtId="0" fontId="15" fillId="4" borderId="58" xfId="0" applyFont="1" applyFill="1" applyBorder="1" applyAlignment="1" applyProtection="1">
      <alignment horizontal="left"/>
    </xf>
    <xf numFmtId="3" fontId="15" fillId="4" borderId="58" xfId="0" applyNumberFormat="1" applyFont="1" applyFill="1" applyBorder="1" applyAlignment="1" applyProtection="1">
      <alignment horizontal="center"/>
    </xf>
    <xf numFmtId="0" fontId="24" fillId="4" borderId="58" xfId="0" quotePrefix="1" applyFont="1" applyFill="1" applyBorder="1" applyAlignment="1" applyProtection="1">
      <alignment horizontal="center"/>
    </xf>
    <xf numFmtId="0" fontId="14" fillId="4" borderId="0" xfId="0" applyFont="1" applyFill="1" applyBorder="1" applyAlignment="1" applyProtection="1"/>
    <xf numFmtId="9" fontId="16" fillId="0" borderId="0" xfId="2" applyFont="1"/>
    <xf numFmtId="0" fontId="25" fillId="4" borderId="70" xfId="5" quotePrefix="1" applyFont="1" applyFill="1" applyBorder="1" applyAlignment="1" applyProtection="1">
      <alignment vertical="center"/>
    </xf>
    <xf numFmtId="0" fontId="15" fillId="4" borderId="81" xfId="5" applyFont="1" applyFill="1" applyBorder="1" applyAlignment="1" applyProtection="1">
      <alignment vertical="center"/>
    </xf>
    <xf numFmtId="0" fontId="25" fillId="4" borderId="70" xfId="5" applyFont="1" applyFill="1" applyBorder="1" applyAlignment="1" applyProtection="1">
      <alignment vertical="center"/>
    </xf>
    <xf numFmtId="0" fontId="16" fillId="4" borderId="81" xfId="0" applyFont="1" applyFill="1" applyBorder="1"/>
    <xf numFmtId="0" fontId="17" fillId="4" borderId="81" xfId="0" applyFont="1" applyFill="1" applyBorder="1" applyAlignment="1">
      <alignment horizontal="center" vertical="center"/>
    </xf>
    <xf numFmtId="0" fontId="15" fillId="4" borderId="70" xfId="0" applyFont="1" applyFill="1" applyBorder="1" applyProtection="1"/>
    <xf numFmtId="0" fontId="15" fillId="4" borderId="81" xfId="0" applyFont="1" applyFill="1" applyBorder="1" applyProtection="1"/>
    <xf numFmtId="0" fontId="15" fillId="4" borderId="70" xfId="0" applyFont="1" applyFill="1" applyBorder="1" applyAlignment="1" applyProtection="1">
      <alignment horizontal="left"/>
    </xf>
    <xf numFmtId="0" fontId="15" fillId="4" borderId="81" xfId="0" applyFont="1" applyFill="1" applyBorder="1" applyAlignment="1" applyProtection="1">
      <alignment horizontal="left"/>
    </xf>
    <xf numFmtId="0" fontId="15" fillId="4" borderId="124" xfId="0" applyFont="1" applyFill="1" applyBorder="1" applyAlignment="1" applyProtection="1">
      <alignment horizontal="left"/>
    </xf>
    <xf numFmtId="0" fontId="15" fillId="4" borderId="93" xfId="0" applyFont="1" applyFill="1" applyBorder="1" applyAlignment="1" applyProtection="1">
      <alignment horizontal="left"/>
    </xf>
    <xf numFmtId="0" fontId="16" fillId="4" borderId="0" xfId="0" applyFont="1" applyFill="1" applyBorder="1" applyAlignment="1">
      <alignment horizontal="center"/>
    </xf>
    <xf numFmtId="0" fontId="16" fillId="4" borderId="0" xfId="0" applyFont="1" applyFill="1" applyBorder="1"/>
    <xf numFmtId="9" fontId="16" fillId="4" borderId="0" xfId="2" applyFont="1" applyFill="1" applyBorder="1"/>
    <xf numFmtId="0" fontId="14" fillId="4" borderId="0" xfId="0" applyFont="1" applyFill="1" applyBorder="1" applyAlignment="1" applyProtection="1">
      <alignment horizontal="right"/>
    </xf>
    <xf numFmtId="9" fontId="18" fillId="4" borderId="0" xfId="2" applyFont="1" applyFill="1" applyBorder="1" applyAlignment="1">
      <alignment horizontal="center"/>
    </xf>
    <xf numFmtId="0" fontId="14" fillId="4" borderId="61" xfId="0" applyFont="1" applyFill="1" applyBorder="1" applyAlignment="1" applyProtection="1">
      <alignment horizontal="right"/>
    </xf>
    <xf numFmtId="3" fontId="15" fillId="4" borderId="87" xfId="0" applyNumberFormat="1" applyFont="1" applyFill="1" applyBorder="1" applyAlignment="1" applyProtection="1">
      <alignment horizontal="center"/>
    </xf>
    <xf numFmtId="3" fontId="15" fillId="4" borderId="83" xfId="0" applyNumberFormat="1" applyFont="1" applyFill="1" applyBorder="1" applyAlignment="1" applyProtection="1">
      <alignment horizontal="center"/>
    </xf>
    <xf numFmtId="3" fontId="15" fillId="4" borderId="88" xfId="0" applyNumberFormat="1" applyFont="1" applyFill="1" applyBorder="1" applyAlignment="1" applyProtection="1">
      <alignment horizontal="center"/>
    </xf>
    <xf numFmtId="3" fontId="22" fillId="4" borderId="83" xfId="0" applyNumberFormat="1" applyFont="1" applyFill="1" applyBorder="1" applyAlignment="1" applyProtection="1">
      <alignment horizontal="center"/>
    </xf>
    <xf numFmtId="3" fontId="22" fillId="4" borderId="82" xfId="0" applyNumberFormat="1" applyFont="1" applyFill="1" applyBorder="1" applyAlignment="1" applyProtection="1">
      <alignment horizontal="center"/>
    </xf>
    <xf numFmtId="3" fontId="22" fillId="4" borderId="88" xfId="0" applyNumberFormat="1" applyFont="1" applyFill="1" applyBorder="1" applyAlignment="1" applyProtection="1">
      <alignment horizontal="center"/>
    </xf>
    <xf numFmtId="0" fontId="16" fillId="4" borderId="70" xfId="0" applyFont="1" applyFill="1" applyBorder="1" applyAlignment="1">
      <alignment vertical="center"/>
    </xf>
    <xf numFmtId="3" fontId="22" fillId="4" borderId="125" xfId="0" applyNumberFormat="1" applyFont="1" applyFill="1" applyBorder="1" applyAlignment="1" applyProtection="1">
      <alignment horizontal="center"/>
    </xf>
    <xf numFmtId="3" fontId="15" fillId="4" borderId="125" xfId="0" applyNumberFormat="1" applyFont="1" applyFill="1" applyBorder="1" applyAlignment="1" applyProtection="1">
      <alignment horizontal="center"/>
    </xf>
    <xf numFmtId="0" fontId="16" fillId="4" borderId="124" xfId="0" applyFont="1" applyFill="1" applyBorder="1" applyAlignment="1">
      <alignment vertical="center"/>
    </xf>
    <xf numFmtId="3" fontId="22" fillId="4" borderId="127" xfId="0" applyNumberFormat="1" applyFont="1" applyFill="1" applyBorder="1" applyAlignment="1" applyProtection="1">
      <alignment horizontal="center"/>
    </xf>
    <xf numFmtId="3" fontId="22" fillId="4" borderId="89" xfId="0" applyNumberFormat="1" applyFont="1" applyFill="1" applyBorder="1" applyAlignment="1" applyProtection="1">
      <alignment horizontal="center"/>
    </xf>
    <xf numFmtId="0" fontId="18" fillId="4" borderId="70" xfId="0" applyFont="1" applyFill="1" applyBorder="1" applyAlignment="1">
      <alignment vertical="center"/>
    </xf>
    <xf numFmtId="3" fontId="15" fillId="0" borderId="40" xfId="0" applyNumberFormat="1" applyFont="1" applyFill="1" applyBorder="1" applyAlignment="1" applyProtection="1">
      <alignment horizontal="center" vertical="center"/>
      <protection locked="0"/>
    </xf>
    <xf numFmtId="3" fontId="15" fillId="0" borderId="128" xfId="0" applyNumberFormat="1" applyFont="1" applyFill="1" applyBorder="1" applyAlignment="1" applyProtection="1">
      <alignment horizontal="center" vertical="center"/>
      <protection locked="0"/>
    </xf>
    <xf numFmtId="0" fontId="22" fillId="4" borderId="115" xfId="0" applyFont="1" applyFill="1" applyBorder="1" applyAlignment="1">
      <alignment vertical="center" wrapText="1"/>
    </xf>
    <xf numFmtId="0" fontId="32" fillId="0" borderId="0" xfId="0" applyFont="1" applyAlignment="1"/>
    <xf numFmtId="0" fontId="8" fillId="0" borderId="0" xfId="0" applyFont="1"/>
    <xf numFmtId="0" fontId="8"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lignment horizontal="center" vertical="center" wrapText="1"/>
    </xf>
    <xf numFmtId="3" fontId="15" fillId="2" borderId="83" xfId="0" applyNumberFormat="1" applyFont="1" applyFill="1" applyBorder="1" applyAlignment="1" applyProtection="1">
      <alignment horizontal="center"/>
      <protection locked="0"/>
    </xf>
    <xf numFmtId="3" fontId="15" fillId="2" borderId="126" xfId="0" applyNumberFormat="1" applyFont="1" applyFill="1" applyBorder="1" applyAlignment="1" applyProtection="1">
      <alignment horizontal="center"/>
      <protection locked="0"/>
    </xf>
    <xf numFmtId="14" fontId="22" fillId="4" borderId="11" xfId="1" applyNumberFormat="1" applyFont="1" applyFill="1" applyBorder="1" applyAlignment="1" applyProtection="1">
      <alignment horizontal="center" vertical="center"/>
    </xf>
    <xf numFmtId="0" fontId="15" fillId="0" borderId="29" xfId="4" applyFont="1" applyFill="1" applyBorder="1" applyAlignment="1" applyProtection="1">
      <alignment horizontal="left" vertical="center"/>
      <protection locked="0"/>
    </xf>
    <xf numFmtId="3" fontId="22" fillId="4" borderId="0" xfId="0" applyNumberFormat="1" applyFont="1" applyFill="1" applyBorder="1" applyAlignment="1" applyProtection="1">
      <alignment horizontal="center" vertical="center"/>
    </xf>
    <xf numFmtId="0" fontId="16" fillId="4" borderId="0" xfId="0" applyFont="1" applyFill="1" applyAlignment="1">
      <alignment vertical="center"/>
    </xf>
    <xf numFmtId="0" fontId="16" fillId="0" borderId="69" xfId="0" applyFont="1" applyFill="1" applyBorder="1" applyAlignment="1" applyProtection="1">
      <alignment vertical="center" wrapText="1"/>
      <protection locked="0"/>
    </xf>
    <xf numFmtId="3" fontId="22" fillId="4" borderId="46" xfId="0" applyNumberFormat="1" applyFont="1" applyFill="1" applyBorder="1" applyAlignment="1" applyProtection="1">
      <alignment horizontal="center" vertical="center" textRotation="90" wrapText="1"/>
    </xf>
    <xf numFmtId="3" fontId="22" fillId="4" borderId="28" xfId="0" quotePrefix="1" applyNumberFormat="1" applyFont="1" applyFill="1" applyBorder="1" applyAlignment="1" applyProtection="1">
      <alignment horizontal="center" vertical="center"/>
    </xf>
    <xf numFmtId="3" fontId="22" fillId="4" borderId="60" xfId="0" applyNumberFormat="1" applyFont="1" applyFill="1" applyBorder="1" applyAlignment="1" applyProtection="1">
      <alignment horizontal="center" vertical="center"/>
    </xf>
    <xf numFmtId="3" fontId="22" fillId="4" borderId="67" xfId="0" applyNumberFormat="1" applyFont="1" applyFill="1" applyBorder="1" applyAlignment="1" applyProtection="1">
      <alignment horizontal="center" vertical="center"/>
    </xf>
    <xf numFmtId="3" fontId="22" fillId="4" borderId="117" xfId="0" applyNumberFormat="1" applyFont="1" applyFill="1" applyBorder="1" applyAlignment="1" applyProtection="1">
      <alignment horizontal="center" vertical="center"/>
    </xf>
    <xf numFmtId="3" fontId="22" fillId="4" borderId="22" xfId="0" applyNumberFormat="1" applyFont="1" applyFill="1" applyBorder="1" applyAlignment="1" applyProtection="1">
      <alignment horizontal="center" vertical="center"/>
    </xf>
    <xf numFmtId="0" fontId="15" fillId="0" borderId="87" xfId="0" applyFont="1" applyFill="1" applyBorder="1" applyAlignment="1" applyProtection="1">
      <alignment horizontal="left"/>
      <protection locked="0"/>
    </xf>
    <xf numFmtId="0" fontId="15" fillId="0" borderId="83" xfId="0" applyFont="1" applyFill="1" applyBorder="1" applyAlignment="1" applyProtection="1">
      <alignment horizontal="center"/>
      <protection locked="0"/>
    </xf>
    <xf numFmtId="0" fontId="15" fillId="0" borderId="71" xfId="0" applyFont="1" applyFill="1" applyBorder="1" applyAlignment="1" applyProtection="1">
      <protection locked="0"/>
    </xf>
    <xf numFmtId="0" fontId="15" fillId="4" borderId="89" xfId="0" applyFont="1" applyFill="1" applyBorder="1" applyAlignment="1" applyProtection="1">
      <protection locked="0"/>
    </xf>
    <xf numFmtId="0" fontId="15" fillId="0" borderId="44" xfId="0" applyFont="1" applyBorder="1" applyProtection="1">
      <protection locked="0"/>
    </xf>
    <xf numFmtId="0" fontId="15" fillId="0" borderId="44" xfId="0" applyFont="1" applyBorder="1" applyAlignment="1" applyProtection="1">
      <alignment horizontal="left"/>
      <protection locked="0"/>
    </xf>
    <xf numFmtId="0" fontId="15" fillId="2" borderId="71" xfId="0" applyFont="1" applyFill="1" applyBorder="1" applyAlignment="1" applyProtection="1">
      <protection locked="0"/>
    </xf>
    <xf numFmtId="0" fontId="15" fillId="4" borderId="58" xfId="1" quotePrefix="1" applyFont="1" applyFill="1" applyBorder="1" applyAlignment="1" applyProtection="1">
      <alignment horizontal="left" vertical="center"/>
    </xf>
    <xf numFmtId="0" fontId="15" fillId="4" borderId="59" xfId="1" quotePrefix="1" applyFont="1" applyFill="1" applyBorder="1" applyAlignment="1" applyProtection="1">
      <alignment horizontal="left" vertical="center"/>
    </xf>
    <xf numFmtId="9" fontId="15" fillId="4" borderId="0" xfId="2" applyFont="1" applyFill="1" applyBorder="1" applyAlignment="1" applyProtection="1">
      <alignment horizontal="center"/>
    </xf>
    <xf numFmtId="0" fontId="15" fillId="4" borderId="129" xfId="0" applyFont="1" applyFill="1" applyBorder="1" applyAlignment="1" applyProtection="1">
      <alignment horizontal="left"/>
    </xf>
    <xf numFmtId="0" fontId="22" fillId="4" borderId="129" xfId="0" quotePrefix="1" applyFont="1" applyFill="1" applyBorder="1" applyAlignment="1" applyProtection="1">
      <alignment horizontal="center"/>
    </xf>
    <xf numFmtId="0" fontId="15" fillId="4" borderId="130" xfId="0" applyFont="1" applyFill="1" applyBorder="1" applyProtection="1"/>
    <xf numFmtId="0" fontId="22" fillId="4" borderId="3" xfId="0" quotePrefix="1" applyFont="1" applyFill="1" applyBorder="1" applyAlignment="1" applyProtection="1">
      <alignment horizontal="center"/>
    </xf>
    <xf numFmtId="0" fontId="15" fillId="4" borderId="3" xfId="0" applyFont="1" applyFill="1" applyBorder="1" applyAlignment="1" applyProtection="1">
      <alignment horizontal="left"/>
    </xf>
    <xf numFmtId="9" fontId="15" fillId="0" borderId="19" xfId="2" applyFont="1" applyFill="1" applyBorder="1" applyAlignment="1" applyProtection="1">
      <alignment horizontal="center"/>
      <protection locked="0"/>
    </xf>
    <xf numFmtId="0" fontId="24" fillId="4" borderId="18" xfId="0" quotePrefix="1" applyFont="1" applyFill="1" applyBorder="1" applyAlignment="1" applyProtection="1">
      <alignment horizontal="center"/>
    </xf>
    <xf numFmtId="0" fontId="24" fillId="4" borderId="100" xfId="0" quotePrefix="1" applyFont="1" applyFill="1" applyBorder="1" applyAlignment="1" applyProtection="1">
      <alignment horizontal="center"/>
    </xf>
    <xf numFmtId="0" fontId="24" fillId="4" borderId="5" xfId="0" quotePrefix="1" applyFont="1" applyFill="1" applyBorder="1" applyAlignment="1" applyProtection="1">
      <alignment horizontal="center"/>
    </xf>
    <xf numFmtId="0" fontId="24" fillId="4" borderId="0" xfId="0" quotePrefix="1" applyFont="1" applyFill="1" applyBorder="1" applyAlignment="1" applyProtection="1">
      <alignment horizontal="left"/>
    </xf>
    <xf numFmtId="0" fontId="24" fillId="4" borderId="0" xfId="0" applyFont="1" applyFill="1" applyBorder="1" applyAlignment="1" applyProtection="1">
      <alignment horizontal="left"/>
    </xf>
    <xf numFmtId="0" fontId="15" fillId="0" borderId="57" xfId="4" applyFont="1" applyFill="1" applyBorder="1" applyAlignment="1" applyProtection="1">
      <alignment horizontal="left" vertical="center"/>
      <protection locked="0"/>
    </xf>
    <xf numFmtId="0" fontId="37" fillId="0" borderId="0" xfId="0" applyFont="1"/>
    <xf numFmtId="0" fontId="37" fillId="0" borderId="32" xfId="0" applyFont="1" applyBorder="1"/>
    <xf numFmtId="0" fontId="38" fillId="0" borderId="0" xfId="0" applyFont="1"/>
    <xf numFmtId="164" fontId="37" fillId="0" borderId="32" xfId="10" applyFont="1" applyBorder="1"/>
    <xf numFmtId="164" fontId="37" fillId="0" borderId="32" xfId="10" applyNumberFormat="1" applyFont="1" applyBorder="1"/>
    <xf numFmtId="164" fontId="38" fillId="0" borderId="0" xfId="10" applyFont="1"/>
    <xf numFmtId="164" fontId="37" fillId="0" borderId="0" xfId="10" applyFont="1"/>
    <xf numFmtId="0" fontId="20" fillId="0" borderId="0" xfId="0" applyFont="1"/>
    <xf numFmtId="0" fontId="17" fillId="4" borderId="75" xfId="3" applyFont="1" applyFill="1" applyBorder="1" applyAlignment="1" applyProtection="1">
      <alignment horizontal="center" vertical="center"/>
    </xf>
    <xf numFmtId="0" fontId="15" fillId="0" borderId="57" xfId="4" applyFont="1" applyFill="1" applyBorder="1" applyAlignment="1" applyProtection="1">
      <alignment horizontal="left" vertical="center" wrapText="1"/>
      <protection locked="0"/>
    </xf>
    <xf numFmtId="3" fontId="22" fillId="4" borderId="11" xfId="4" applyNumberFormat="1" applyFont="1" applyFill="1" applyBorder="1" applyAlignment="1" applyProtection="1">
      <alignment horizontal="center" vertical="center"/>
    </xf>
    <xf numFmtId="0" fontId="22" fillId="4" borderId="32" xfId="4" applyFont="1" applyFill="1" applyBorder="1" applyAlignment="1" applyProtection="1">
      <alignment horizontal="center" vertical="center" wrapText="1"/>
    </xf>
    <xf numFmtId="164" fontId="22" fillId="4" borderId="31" xfId="10" applyFont="1" applyFill="1" applyBorder="1" applyAlignment="1" applyProtection="1">
      <alignment horizontal="center" vertical="center"/>
    </xf>
    <xf numFmtId="0" fontId="22" fillId="4" borderId="72" xfId="4" applyFont="1" applyFill="1" applyBorder="1" applyAlignment="1" applyProtection="1">
      <alignment horizontal="center" vertical="center"/>
    </xf>
    <xf numFmtId="0" fontId="22" fillId="4" borderId="31" xfId="4" applyFont="1" applyFill="1" applyBorder="1" applyAlignment="1" applyProtection="1">
      <alignment horizontal="center" vertical="center"/>
    </xf>
    <xf numFmtId="0" fontId="21" fillId="0" borderId="0" xfId="4" applyFont="1" applyFill="1" applyBorder="1" applyAlignment="1" applyProtection="1">
      <alignment horizontal="center" vertical="center"/>
    </xf>
    <xf numFmtId="0" fontId="22" fillId="0" borderId="0" xfId="4" applyFont="1" applyFill="1" applyBorder="1" applyAlignment="1" applyProtection="1">
      <alignment horizontal="center" vertical="center"/>
    </xf>
    <xf numFmtId="164" fontId="15" fillId="0" borderId="0" xfId="10" applyFont="1" applyFill="1" applyBorder="1" applyAlignment="1" applyProtection="1">
      <alignment horizontal="center" vertical="center"/>
    </xf>
    <xf numFmtId="164" fontId="22" fillId="0" borderId="0" xfId="10" applyFont="1" applyFill="1" applyBorder="1" applyAlignment="1" applyProtection="1">
      <alignment horizontal="center" vertical="center"/>
    </xf>
    <xf numFmtId="3" fontId="22" fillId="0" borderId="0" xfId="4" applyNumberFormat="1" applyFont="1" applyFill="1" applyBorder="1" applyAlignment="1" applyProtection="1">
      <alignment horizontal="center" vertical="center"/>
    </xf>
    <xf numFmtId="0" fontId="15" fillId="0" borderId="0" xfId="4" applyFont="1" applyFill="1" applyAlignment="1" applyProtection="1">
      <alignment vertical="center"/>
    </xf>
    <xf numFmtId="0" fontId="15" fillId="6" borderId="70" xfId="4" applyFont="1" applyFill="1" applyBorder="1" applyAlignment="1" applyProtection="1">
      <alignment vertical="center"/>
    </xf>
    <xf numFmtId="0" fontId="22" fillId="6" borderId="0" xfId="4" applyFont="1" applyFill="1" applyBorder="1" applyAlignment="1" applyProtection="1">
      <alignment vertical="center"/>
    </xf>
    <xf numFmtId="0" fontId="22" fillId="6" borderId="81" xfId="4" applyFont="1" applyFill="1" applyBorder="1" applyAlignment="1" applyProtection="1">
      <alignment vertical="center"/>
    </xf>
    <xf numFmtId="0" fontId="15" fillId="6" borderId="70" xfId="4" applyFont="1" applyFill="1" applyBorder="1" applyAlignment="1" applyProtection="1">
      <alignment horizontal="right" vertical="center"/>
    </xf>
    <xf numFmtId="0" fontId="22" fillId="6" borderId="124" xfId="4" applyFont="1" applyFill="1" applyBorder="1" applyAlignment="1" applyProtection="1">
      <alignment horizontal="right" vertical="center"/>
    </xf>
    <xf numFmtId="164" fontId="15" fillId="6" borderId="0" xfId="10" applyFont="1" applyFill="1" applyBorder="1" applyAlignment="1" applyProtection="1">
      <alignment vertical="center"/>
    </xf>
    <xf numFmtId="164" fontId="15" fillId="6" borderId="81" xfId="10" applyFont="1" applyFill="1" applyBorder="1" applyAlignment="1" applyProtection="1">
      <alignment vertical="center"/>
    </xf>
    <xf numFmtId="164" fontId="15" fillId="2" borderId="32" xfId="10" applyFont="1" applyFill="1" applyBorder="1" applyAlignment="1" applyProtection="1">
      <alignment vertical="center"/>
      <protection locked="0"/>
    </xf>
    <xf numFmtId="164" fontId="15" fillId="2" borderId="131" xfId="10" applyFont="1" applyFill="1" applyBorder="1" applyAlignment="1" applyProtection="1">
      <alignment vertical="center"/>
      <protection locked="0"/>
    </xf>
    <xf numFmtId="0" fontId="22" fillId="0" borderId="0" xfId="4" applyFont="1" applyFill="1" applyBorder="1" applyAlignment="1" applyProtection="1">
      <alignment horizontal="right" vertical="center"/>
    </xf>
    <xf numFmtId="164" fontId="22" fillId="0" borderId="0" xfId="10" applyFont="1" applyFill="1" applyBorder="1" applyAlignment="1" applyProtection="1">
      <alignment vertical="center"/>
    </xf>
    <xf numFmtId="164" fontId="15" fillId="0" borderId="45" xfId="10" applyFont="1" applyFill="1" applyBorder="1" applyAlignment="1" applyProtection="1">
      <alignment horizontal="center" vertical="center"/>
      <protection locked="0"/>
    </xf>
    <xf numFmtId="0" fontId="12" fillId="0" borderId="57" xfId="4" applyFont="1" applyFill="1" applyBorder="1" applyAlignment="1" applyProtection="1">
      <alignment horizontal="left" vertical="center" wrapText="1"/>
      <protection locked="0"/>
    </xf>
    <xf numFmtId="164" fontId="15" fillId="2" borderId="41" xfId="10" applyFont="1" applyFill="1" applyBorder="1" applyAlignment="1" applyProtection="1">
      <alignment vertical="center"/>
      <protection locked="0"/>
    </xf>
    <xf numFmtId="164" fontId="22" fillId="6" borderId="132" xfId="10" applyFont="1" applyFill="1" applyBorder="1" applyAlignment="1" applyProtection="1">
      <alignment vertical="center"/>
    </xf>
    <xf numFmtId="168" fontId="15" fillId="4" borderId="132" xfId="4" applyNumberFormat="1" applyFont="1" applyFill="1" applyBorder="1" applyAlignment="1" applyProtection="1">
      <alignment vertical="center"/>
    </xf>
    <xf numFmtId="0" fontId="23" fillId="0" borderId="0" xfId="0" applyFont="1" applyFill="1" applyBorder="1" applyAlignment="1" applyProtection="1">
      <alignment horizontal="center" vertical="center"/>
    </xf>
    <xf numFmtId="0" fontId="41" fillId="4" borderId="44" xfId="4" applyFont="1" applyFill="1" applyBorder="1" applyAlignment="1" applyProtection="1">
      <alignment horizontal="center" vertical="center" wrapText="1"/>
    </xf>
    <xf numFmtId="3" fontId="12" fillId="4" borderId="35" xfId="4" applyNumberFormat="1" applyFont="1" applyFill="1" applyBorder="1" applyAlignment="1" applyProtection="1">
      <alignment vertical="center" wrapText="1"/>
    </xf>
    <xf numFmtId="0" fontId="41" fillId="4" borderId="57" xfId="4" applyFont="1" applyFill="1" applyBorder="1" applyAlignment="1" applyProtection="1">
      <alignment horizontal="center" vertical="center" wrapText="1"/>
    </xf>
    <xf numFmtId="3" fontId="15" fillId="0" borderId="35" xfId="4" applyNumberFormat="1" applyFont="1" applyFill="1" applyBorder="1" applyAlignment="1" applyProtection="1">
      <alignment vertical="center" wrapText="1"/>
      <protection locked="0"/>
    </xf>
    <xf numFmtId="3" fontId="12" fillId="0" borderId="35" xfId="4" applyNumberFormat="1" applyFont="1" applyFill="1" applyBorder="1" applyAlignment="1" applyProtection="1">
      <alignment vertical="center" wrapText="1"/>
      <protection locked="0"/>
    </xf>
    <xf numFmtId="0" fontId="16" fillId="0" borderId="0" xfId="0" applyFont="1" applyBorder="1"/>
    <xf numFmtId="164" fontId="22" fillId="4" borderId="52" xfId="10" applyFont="1" applyFill="1" applyBorder="1" applyAlignment="1" applyProtection="1">
      <alignment horizontal="center" vertical="center"/>
    </xf>
    <xf numFmtId="3" fontId="15" fillId="4" borderId="60" xfId="4" applyNumberFormat="1" applyFont="1" applyFill="1" applyBorder="1" applyAlignment="1" applyProtection="1">
      <alignment horizontal="center" vertical="center"/>
    </xf>
    <xf numFmtId="0" fontId="24" fillId="4" borderId="39" xfId="0" applyFont="1" applyFill="1" applyBorder="1" applyAlignment="1">
      <alignment horizontal="center" vertical="center" wrapText="1"/>
    </xf>
    <xf numFmtId="0" fontId="24" fillId="4" borderId="5" xfId="0" applyFont="1" applyFill="1" applyBorder="1" applyAlignment="1">
      <alignment horizontal="center" vertical="center" wrapText="1"/>
    </xf>
    <xf numFmtId="0" fontId="24" fillId="4" borderId="5" xfId="4" applyFont="1" applyFill="1" applyBorder="1" applyAlignment="1" applyProtection="1">
      <alignment horizontal="center" vertical="center"/>
    </xf>
    <xf numFmtId="0" fontId="15" fillId="4" borderId="5" xfId="4" applyFont="1" applyFill="1" applyBorder="1" applyAlignment="1" applyProtection="1">
      <alignment horizontal="center" vertical="center"/>
    </xf>
    <xf numFmtId="3" fontId="15" fillId="0" borderId="37" xfId="4" applyNumberFormat="1" applyFont="1" applyFill="1" applyBorder="1" applyAlignment="1" applyProtection="1">
      <alignment horizontal="center" vertical="center"/>
      <protection locked="0"/>
    </xf>
    <xf numFmtId="3" fontId="15" fillId="0" borderId="47" xfId="4" applyNumberFormat="1" applyFont="1" applyFill="1" applyBorder="1" applyAlignment="1" applyProtection="1">
      <alignment horizontal="center" vertical="center"/>
      <protection locked="0"/>
    </xf>
    <xf numFmtId="3" fontId="20" fillId="0" borderId="0" xfId="0" applyNumberFormat="1" applyFont="1"/>
    <xf numFmtId="165" fontId="22" fillId="4" borderId="32" xfId="1" applyNumberFormat="1" applyFont="1" applyFill="1" applyBorder="1" applyAlignment="1" applyProtection="1">
      <alignment horizontal="center" vertical="center" wrapText="1"/>
    </xf>
    <xf numFmtId="0" fontId="22" fillId="4" borderId="0" xfId="4" applyFont="1" applyFill="1" applyBorder="1" applyAlignment="1" applyProtection="1">
      <alignment horizontal="right" vertical="center"/>
    </xf>
    <xf numFmtId="2" fontId="15" fillId="4" borderId="47" xfId="0" applyNumberFormat="1" applyFont="1" applyFill="1" applyBorder="1" applyAlignment="1">
      <alignment horizontal="left"/>
    </xf>
    <xf numFmtId="0" fontId="22" fillId="4" borderId="134" xfId="0" applyFont="1" applyFill="1" applyBorder="1" applyAlignment="1" applyProtection="1">
      <alignment horizontal="center"/>
    </xf>
    <xf numFmtId="0" fontId="14" fillId="0" borderId="29" xfId="4" applyFont="1" applyFill="1" applyBorder="1" applyAlignment="1" applyProtection="1">
      <alignment vertical="center"/>
    </xf>
    <xf numFmtId="2" fontId="24" fillId="4" borderId="50" xfId="0" applyNumberFormat="1" applyFont="1" applyFill="1" applyBorder="1" applyAlignment="1">
      <alignment horizontal="center"/>
    </xf>
    <xf numFmtId="0" fontId="22" fillId="4" borderId="137" xfId="0" applyFont="1" applyFill="1" applyBorder="1" applyAlignment="1">
      <alignment vertical="center"/>
    </xf>
    <xf numFmtId="3" fontId="22" fillId="4" borderId="96" xfId="0" applyNumberFormat="1" applyFont="1" applyFill="1" applyBorder="1" applyAlignment="1">
      <alignment horizontal="center" vertical="center"/>
    </xf>
    <xf numFmtId="3" fontId="22" fillId="4" borderId="68" xfId="0" applyNumberFormat="1" applyFont="1" applyFill="1" applyBorder="1" applyAlignment="1" applyProtection="1">
      <alignment horizontal="center" vertical="center"/>
    </xf>
    <xf numFmtId="3" fontId="22" fillId="2" borderId="0" xfId="0" applyNumberFormat="1" applyFont="1" applyFill="1" applyBorder="1" applyAlignment="1">
      <alignment horizontal="right" vertical="center"/>
    </xf>
    <xf numFmtId="3" fontId="22" fillId="2" borderId="0" xfId="0" applyNumberFormat="1" applyFont="1" applyFill="1" applyBorder="1" applyAlignment="1">
      <alignment horizontal="center" vertical="center" textRotation="90" wrapText="1"/>
    </xf>
    <xf numFmtId="3" fontId="22" fillId="2" borderId="0" xfId="0" applyNumberFormat="1" applyFont="1" applyFill="1" applyBorder="1" applyAlignment="1" applyProtection="1">
      <alignment horizontal="center" vertical="center" textRotation="90" wrapText="1"/>
    </xf>
    <xf numFmtId="3" fontId="22" fillId="4" borderId="41" xfId="0" applyNumberFormat="1" applyFont="1" applyFill="1" applyBorder="1" applyAlignment="1">
      <alignment horizontal="center" vertical="center"/>
    </xf>
    <xf numFmtId="3" fontId="22" fillId="4" borderId="138" xfId="0" applyNumberFormat="1" applyFont="1" applyFill="1" applyBorder="1" applyAlignment="1">
      <alignment horizontal="center" vertical="center"/>
    </xf>
    <xf numFmtId="0" fontId="16" fillId="0" borderId="139" xfId="0" applyFont="1" applyFill="1" applyBorder="1" applyAlignment="1" applyProtection="1">
      <alignment vertical="center" wrapText="1"/>
      <protection locked="0"/>
    </xf>
    <xf numFmtId="0" fontId="18" fillId="4" borderId="141" xfId="0" applyFont="1" applyFill="1" applyBorder="1" applyAlignment="1" applyProtection="1">
      <alignment vertical="center" wrapText="1"/>
      <protection locked="0"/>
    </xf>
    <xf numFmtId="3" fontId="22" fillId="4" borderId="114" xfId="0" applyNumberFormat="1" applyFont="1" applyFill="1" applyBorder="1" applyAlignment="1">
      <alignment horizontal="center" vertical="center"/>
    </xf>
    <xf numFmtId="3" fontId="22" fillId="4" borderId="143" xfId="0" quotePrefix="1" applyNumberFormat="1" applyFont="1" applyFill="1" applyBorder="1" applyAlignment="1" applyProtection="1">
      <alignment horizontal="center" vertical="center"/>
    </xf>
    <xf numFmtId="0" fontId="8" fillId="0" borderId="0" xfId="0" applyFont="1" applyBorder="1"/>
    <xf numFmtId="0" fontId="15" fillId="4" borderId="30" xfId="1" quotePrefix="1" applyFont="1" applyFill="1" applyBorder="1" applyAlignment="1" applyProtection="1">
      <alignment horizontal="left" vertical="center"/>
    </xf>
    <xf numFmtId="0" fontId="15" fillId="4" borderId="21" xfId="1" applyFont="1" applyFill="1" applyBorder="1" applyAlignment="1" applyProtection="1">
      <alignment vertical="center"/>
    </xf>
    <xf numFmtId="0" fontId="15" fillId="4" borderId="21" xfId="1" applyFont="1" applyFill="1" applyBorder="1" applyAlignment="1" applyProtection="1">
      <alignment horizontal="right" vertical="center"/>
    </xf>
    <xf numFmtId="165" fontId="15" fillId="4" borderId="21" xfId="1" applyNumberFormat="1" applyFont="1" applyFill="1" applyBorder="1" applyAlignment="1" applyProtection="1">
      <alignment vertical="center"/>
    </xf>
    <xf numFmtId="0" fontId="15" fillId="4" borderId="21" xfId="1" applyFont="1" applyFill="1" applyBorder="1" applyAlignment="1" applyProtection="1">
      <alignment horizontal="center" vertical="center"/>
    </xf>
    <xf numFmtId="9" fontId="15" fillId="4" borderId="21" xfId="1" applyNumberFormat="1" applyFont="1" applyFill="1" applyBorder="1" applyAlignment="1" applyProtection="1">
      <alignment vertical="center"/>
    </xf>
    <xf numFmtId="0" fontId="15" fillId="4" borderId="22" xfId="1" applyFont="1" applyFill="1" applyBorder="1" applyAlignment="1" applyProtection="1">
      <alignment horizontal="center" vertical="center"/>
    </xf>
    <xf numFmtId="0" fontId="15" fillId="2" borderId="89" xfId="0" applyFont="1" applyFill="1" applyBorder="1" applyAlignment="1" applyProtection="1">
      <protection locked="0"/>
    </xf>
    <xf numFmtId="0" fontId="15" fillId="2" borderId="125" xfId="0" applyFont="1" applyFill="1" applyBorder="1" applyAlignment="1" applyProtection="1">
      <protection locked="0"/>
    </xf>
    <xf numFmtId="2" fontId="15" fillId="4" borderId="31" xfId="10" applyNumberFormat="1" applyFont="1" applyFill="1" applyBorder="1" applyAlignment="1" applyProtection="1">
      <alignment horizontal="center" vertical="center"/>
    </xf>
    <xf numFmtId="4" fontId="15" fillId="4" borderId="31" xfId="1" applyNumberFormat="1" applyFont="1" applyFill="1" applyBorder="1" applyAlignment="1" applyProtection="1">
      <alignment horizontal="center" vertical="center"/>
    </xf>
    <xf numFmtId="3" fontId="15" fillId="0" borderId="38" xfId="0" applyNumberFormat="1" applyFont="1" applyFill="1" applyBorder="1" applyAlignment="1" applyProtection="1">
      <alignment horizontal="center" vertical="center"/>
      <protection locked="0"/>
    </xf>
    <xf numFmtId="169" fontId="15" fillId="2" borderId="32" xfId="10" applyNumberFormat="1" applyFont="1" applyFill="1" applyBorder="1" applyAlignment="1" applyProtection="1">
      <alignment vertical="center"/>
      <protection locked="0"/>
    </xf>
    <xf numFmtId="0" fontId="15" fillId="6" borderId="81" xfId="4" applyFont="1" applyFill="1" applyBorder="1" applyAlignment="1" applyProtection="1">
      <alignment vertical="center"/>
    </xf>
    <xf numFmtId="169" fontId="15" fillId="6" borderId="65" xfId="10" applyNumberFormat="1" applyFont="1" applyFill="1" applyBorder="1" applyAlignment="1" applyProtection="1">
      <alignment vertical="center"/>
    </xf>
    <xf numFmtId="0" fontId="23" fillId="0" borderId="0" xfId="0" applyFont="1" applyBorder="1" applyAlignment="1">
      <alignment horizontal="center" vertical="center"/>
    </xf>
    <xf numFmtId="0" fontId="30" fillId="4" borderId="146" xfId="0" applyFont="1" applyFill="1" applyBorder="1" applyAlignment="1" applyProtection="1">
      <alignment horizontal="center"/>
      <protection locked="0"/>
    </xf>
    <xf numFmtId="3" fontId="0" fillId="0" borderId="0" xfId="0" applyNumberFormat="1"/>
    <xf numFmtId="0" fontId="22" fillId="4" borderId="125" xfId="0" applyFont="1" applyFill="1" applyBorder="1" applyAlignment="1" applyProtection="1">
      <alignment horizontal="center"/>
      <protection locked="0"/>
    </xf>
    <xf numFmtId="3" fontId="22" fillId="4" borderId="151" xfId="0" applyNumberFormat="1" applyFont="1" applyFill="1" applyBorder="1" applyAlignment="1" applyProtection="1">
      <alignment horizontal="center" vertical="center" wrapText="1"/>
    </xf>
    <xf numFmtId="0" fontId="42" fillId="6" borderId="0" xfId="4" applyFont="1" applyFill="1" applyBorder="1" applyAlignment="1" applyProtection="1">
      <alignment vertical="center" wrapText="1"/>
    </xf>
    <xf numFmtId="0" fontId="12" fillId="2" borderId="0" xfId="4" applyFont="1" applyFill="1" applyBorder="1" applyAlignment="1" applyProtection="1">
      <alignment vertical="center"/>
      <protection locked="0"/>
    </xf>
    <xf numFmtId="0" fontId="15" fillId="6" borderId="0" xfId="4" applyFont="1" applyFill="1" applyBorder="1" applyAlignment="1" applyProtection="1">
      <alignment vertical="center"/>
    </xf>
    <xf numFmtId="164" fontId="15" fillId="2" borderId="0" xfId="10" applyFont="1" applyFill="1" applyBorder="1" applyAlignment="1" applyProtection="1">
      <alignment vertical="center"/>
      <protection locked="0"/>
    </xf>
    <xf numFmtId="169" fontId="15" fillId="2" borderId="0" xfId="10" applyNumberFormat="1" applyFont="1" applyFill="1" applyBorder="1" applyAlignment="1" applyProtection="1">
      <alignment vertical="center"/>
      <protection locked="0"/>
    </xf>
    <xf numFmtId="169" fontId="15" fillId="6" borderId="0" xfId="10" applyNumberFormat="1" applyFont="1" applyFill="1" applyBorder="1" applyAlignment="1" applyProtection="1">
      <alignment vertical="center"/>
    </xf>
    <xf numFmtId="0" fontId="15" fillId="0" borderId="0" xfId="5" applyFont="1" applyBorder="1" applyAlignment="1" applyProtection="1">
      <alignment vertical="center"/>
    </xf>
    <xf numFmtId="4" fontId="31" fillId="0" borderId="82" xfId="0" applyNumberFormat="1" applyFont="1" applyFill="1" applyBorder="1" applyAlignment="1" applyProtection="1">
      <alignment horizontal="center"/>
      <protection locked="0"/>
    </xf>
    <xf numFmtId="1" fontId="22" fillId="4" borderId="32" xfId="0" applyNumberFormat="1" applyFont="1" applyFill="1" applyBorder="1" applyAlignment="1" applyProtection="1">
      <alignment horizontal="center"/>
    </xf>
    <xf numFmtId="0" fontId="21" fillId="8" borderId="0" xfId="3" quotePrefix="1" applyFont="1" applyFill="1" applyBorder="1" applyAlignment="1" applyProtection="1">
      <alignment horizontal="center" vertical="center"/>
    </xf>
    <xf numFmtId="0" fontId="21" fillId="8" borderId="11" xfId="3" quotePrefix="1" applyFont="1" applyFill="1" applyBorder="1" applyAlignment="1" applyProtection="1">
      <alignment horizontal="center" vertical="center"/>
    </xf>
    <xf numFmtId="2" fontId="15" fillId="0" borderId="34" xfId="1" applyNumberFormat="1" applyFont="1" applyFill="1" applyBorder="1" applyAlignment="1" applyProtection="1">
      <alignment vertical="center"/>
      <protection locked="0"/>
    </xf>
    <xf numFmtId="2" fontId="15" fillId="0" borderId="35" xfId="1" applyNumberFormat="1" applyFont="1" applyFill="1" applyBorder="1" applyAlignment="1" applyProtection="1">
      <alignment vertical="center"/>
      <protection locked="0"/>
    </xf>
    <xf numFmtId="2" fontId="15" fillId="0" borderId="40" xfId="1" applyNumberFormat="1" applyFont="1" applyFill="1" applyBorder="1" applyAlignment="1" applyProtection="1">
      <alignment vertical="center"/>
      <protection locked="0"/>
    </xf>
    <xf numFmtId="2" fontId="15" fillId="0" borderId="36" xfId="1" applyNumberFormat="1" applyFont="1" applyFill="1" applyBorder="1" applyAlignment="1" applyProtection="1">
      <alignment vertical="center"/>
      <protection locked="0"/>
    </xf>
    <xf numFmtId="0" fontId="43" fillId="6" borderId="0" xfId="4" applyFont="1" applyFill="1" applyAlignment="1" applyProtection="1">
      <alignment horizontal="center" vertical="center"/>
    </xf>
    <xf numFmtId="0" fontId="16" fillId="4" borderId="43" xfId="0" applyFont="1" applyFill="1" applyBorder="1" applyAlignment="1" applyProtection="1">
      <alignment vertical="center" wrapText="1"/>
    </xf>
    <xf numFmtId="3" fontId="22" fillId="4" borderId="39" xfId="0" applyNumberFormat="1" applyFont="1" applyFill="1" applyBorder="1" applyAlignment="1" applyProtection="1">
      <alignment horizontal="center" vertical="center"/>
    </xf>
    <xf numFmtId="0" fontId="46" fillId="9" borderId="0" xfId="0" applyFont="1" applyFill="1" applyBorder="1" applyAlignment="1">
      <alignment horizontal="right" vertical="center"/>
    </xf>
    <xf numFmtId="0" fontId="46" fillId="9" borderId="0" xfId="0" applyFont="1" applyFill="1" applyBorder="1"/>
    <xf numFmtId="0" fontId="47" fillId="0" borderId="0" xfId="0" applyFont="1" applyFill="1" applyBorder="1"/>
    <xf numFmtId="0" fontId="49" fillId="0" borderId="0" xfId="0" applyFont="1" applyFill="1" applyBorder="1"/>
    <xf numFmtId="0" fontId="49" fillId="0" borderId="0" xfId="0" applyFont="1" applyFill="1" applyBorder="1" applyAlignment="1">
      <alignment horizontal="center" vertical="center"/>
    </xf>
    <xf numFmtId="0" fontId="22" fillId="4" borderId="0" xfId="0" applyFont="1" applyFill="1" applyBorder="1" applyAlignment="1">
      <alignment horizontal="center" vertical="center"/>
    </xf>
    <xf numFmtId="0" fontId="3" fillId="0" borderId="0" xfId="0" applyFont="1"/>
    <xf numFmtId="0" fontId="41" fillId="4" borderId="29" xfId="1" applyFont="1" applyFill="1" applyBorder="1" applyAlignment="1" applyProtection="1">
      <alignment horizontal="left" vertical="center"/>
    </xf>
    <xf numFmtId="0" fontId="22" fillId="4" borderId="153" xfId="1" applyFont="1" applyFill="1" applyBorder="1" applyAlignment="1" applyProtection="1">
      <alignment horizontal="center" vertical="center"/>
    </xf>
    <xf numFmtId="0" fontId="22" fillId="4" borderId="154" xfId="1" applyFont="1" applyFill="1" applyBorder="1" applyAlignment="1" applyProtection="1">
      <alignment horizontal="center" vertical="center" wrapText="1"/>
    </xf>
    <xf numFmtId="0" fontId="15" fillId="4" borderId="153" xfId="1" applyFont="1" applyFill="1" applyBorder="1" applyAlignment="1" applyProtection="1">
      <alignment horizontal="center" vertical="center"/>
    </xf>
    <xf numFmtId="0" fontId="15" fillId="4" borderId="153" xfId="1" applyFont="1" applyFill="1" applyBorder="1" applyAlignment="1" applyProtection="1">
      <alignment vertical="center"/>
    </xf>
    <xf numFmtId="3" fontId="15" fillId="4" borderId="6" xfId="3" applyNumberFormat="1" applyFont="1" applyFill="1" applyBorder="1" applyAlignment="1" applyProtection="1">
      <alignment horizontal="right" vertical="center"/>
    </xf>
    <xf numFmtId="3" fontId="52" fillId="4" borderId="41" xfId="0" applyNumberFormat="1" applyFont="1" applyFill="1" applyBorder="1" applyAlignment="1" applyProtection="1">
      <alignment horizontal="center" vertical="center" wrapText="1"/>
    </xf>
    <xf numFmtId="3" fontId="50" fillId="4" borderId="41" xfId="0" applyNumberFormat="1" applyFont="1" applyFill="1" applyBorder="1" applyAlignment="1" applyProtection="1">
      <alignment horizontal="center" vertical="center" wrapText="1"/>
    </xf>
    <xf numFmtId="0" fontId="22" fillId="4" borderId="0" xfId="0" applyFont="1" applyFill="1" applyBorder="1" applyAlignment="1" applyProtection="1">
      <alignment horizontal="center" vertical="center"/>
    </xf>
    <xf numFmtId="0" fontId="41" fillId="4" borderId="52" xfId="0" applyFont="1" applyFill="1" applyBorder="1" applyAlignment="1" applyProtection="1">
      <alignment horizontal="right" vertical="center"/>
    </xf>
    <xf numFmtId="0" fontId="4" fillId="0" borderId="0" xfId="0" applyFont="1" applyBorder="1" applyAlignment="1">
      <alignment horizontal="left" vertical="center" wrapText="1"/>
    </xf>
    <xf numFmtId="0" fontId="6" fillId="0" borderId="0" xfId="0" applyFont="1" applyBorder="1" applyAlignment="1">
      <alignment horizontal="left" vertical="center" wrapText="1"/>
    </xf>
    <xf numFmtId="0" fontId="8" fillId="0" borderId="0" xfId="0" applyFont="1" applyAlignment="1">
      <alignment horizontal="center"/>
    </xf>
    <xf numFmtId="0" fontId="15" fillId="6" borderId="93" xfId="4" applyFont="1" applyFill="1" applyBorder="1" applyAlignment="1" applyProtection="1">
      <alignment vertical="center"/>
    </xf>
    <xf numFmtId="2" fontId="24" fillId="4" borderId="0" xfId="0" applyNumberFormat="1" applyFont="1" applyFill="1" applyBorder="1" applyAlignment="1">
      <alignment horizontal="left"/>
    </xf>
    <xf numFmtId="2" fontId="16" fillId="4" borderId="155" xfId="0" applyNumberFormat="1" applyFont="1" applyFill="1" applyBorder="1" applyAlignment="1">
      <alignment horizontal="center" vertical="center"/>
    </xf>
    <xf numFmtId="0" fontId="35" fillId="7" borderId="0" xfId="0" applyFont="1" applyFill="1" applyAlignment="1">
      <alignment horizontal="center"/>
    </xf>
    <xf numFmtId="0" fontId="33" fillId="0" borderId="0" xfId="0" applyFont="1" applyAlignment="1">
      <alignment horizontal="center"/>
    </xf>
    <xf numFmtId="0" fontId="32" fillId="0" borderId="0" xfId="0" applyFont="1" applyAlignment="1">
      <alignment horizontal="center"/>
    </xf>
    <xf numFmtId="0" fontId="3" fillId="0" borderId="123" xfId="0" applyFont="1" applyBorder="1" applyAlignment="1">
      <alignment horizontal="left" vertical="center"/>
    </xf>
    <xf numFmtId="0" fontId="8" fillId="0" borderId="63" xfId="0" applyFont="1" applyBorder="1" applyAlignment="1">
      <alignment horizontal="left" vertical="center"/>
    </xf>
    <xf numFmtId="0" fontId="8" fillId="0" borderId="70" xfId="0" applyFont="1" applyBorder="1" applyAlignment="1">
      <alignment horizontal="left" vertical="center"/>
    </xf>
    <xf numFmtId="0" fontId="8" fillId="0" borderId="0" xfId="0" applyFont="1" applyBorder="1" applyAlignment="1">
      <alignment horizontal="left" vertical="center"/>
    </xf>
    <xf numFmtId="0" fontId="2" fillId="0" borderId="123" xfId="0" applyFont="1" applyBorder="1" applyAlignment="1">
      <alignment horizontal="left" vertical="center" wrapText="1"/>
    </xf>
    <xf numFmtId="0" fontId="3" fillId="0" borderId="63" xfId="0" applyFont="1" applyBorder="1" applyAlignment="1">
      <alignment horizontal="left" vertical="center" wrapText="1"/>
    </xf>
    <xf numFmtId="0" fontId="3" fillId="0" borderId="92" xfId="0" applyFont="1" applyBorder="1" applyAlignment="1">
      <alignment horizontal="left" vertical="center" wrapText="1"/>
    </xf>
    <xf numFmtId="0" fontId="3" fillId="0" borderId="70" xfId="0" applyFont="1" applyBorder="1" applyAlignment="1">
      <alignment horizontal="left" vertical="center" wrapText="1"/>
    </xf>
    <xf numFmtId="0" fontId="3" fillId="0" borderId="0" xfId="0" applyFont="1" applyBorder="1" applyAlignment="1">
      <alignment horizontal="left" vertical="center" wrapText="1"/>
    </xf>
    <xf numFmtId="0" fontId="3" fillId="0" borderId="81" xfId="0" applyFont="1" applyBorder="1" applyAlignment="1">
      <alignment horizontal="left" vertical="center" wrapText="1"/>
    </xf>
    <xf numFmtId="0" fontId="3" fillId="0" borderId="123" xfId="0" applyFont="1" applyBorder="1" applyAlignment="1">
      <alignment horizontal="left" vertical="center" wrapText="1"/>
    </xf>
    <xf numFmtId="0" fontId="8" fillId="0" borderId="63" xfId="0" applyFont="1" applyBorder="1" applyAlignment="1">
      <alignment horizontal="left" vertical="center" wrapText="1"/>
    </xf>
    <xf numFmtId="0" fontId="8" fillId="0" borderId="92" xfId="0" applyFont="1" applyBorder="1" applyAlignment="1">
      <alignment horizontal="left" vertical="center" wrapText="1"/>
    </xf>
    <xf numFmtId="0" fontId="8" fillId="0" borderId="124" xfId="0" applyFont="1" applyBorder="1" applyAlignment="1">
      <alignment horizontal="left" vertical="center" wrapText="1"/>
    </xf>
    <xf numFmtId="0" fontId="8" fillId="0" borderId="61" xfId="0" applyFont="1" applyBorder="1" applyAlignment="1">
      <alignment horizontal="left" vertical="center" wrapText="1"/>
    </xf>
    <xf numFmtId="0" fontId="8" fillId="0" borderId="93" xfId="0" applyFont="1" applyBorder="1" applyAlignment="1">
      <alignment horizontal="left" vertical="center" wrapText="1"/>
    </xf>
    <xf numFmtId="0" fontId="7" fillId="0" borderId="63" xfId="0" applyFont="1" applyBorder="1" applyAlignment="1">
      <alignment horizontal="left" vertical="center" wrapText="1"/>
    </xf>
    <xf numFmtId="0" fontId="7" fillId="0" borderId="92" xfId="0" applyFont="1" applyBorder="1" applyAlignment="1">
      <alignment horizontal="left" vertical="center" wrapText="1"/>
    </xf>
    <xf numFmtId="0" fontId="7" fillId="0" borderId="124" xfId="0" applyFont="1" applyBorder="1" applyAlignment="1">
      <alignment horizontal="left" vertical="center" wrapText="1"/>
    </xf>
    <xf numFmtId="0" fontId="7" fillId="0" borderId="61" xfId="0" applyFont="1" applyBorder="1" applyAlignment="1">
      <alignment horizontal="left" vertical="center" wrapText="1"/>
    </xf>
    <xf numFmtId="0" fontId="7" fillId="0" borderId="93" xfId="0" applyFont="1" applyBorder="1" applyAlignment="1">
      <alignment horizontal="left" vertical="center" wrapText="1"/>
    </xf>
    <xf numFmtId="0" fontId="8" fillId="0" borderId="92" xfId="0" applyFont="1" applyBorder="1" applyAlignment="1">
      <alignment horizontal="left" vertical="center"/>
    </xf>
    <xf numFmtId="0" fontId="8" fillId="0" borderId="81" xfId="0" applyFont="1" applyBorder="1" applyAlignment="1">
      <alignment horizontal="left" vertical="center"/>
    </xf>
    <xf numFmtId="0" fontId="8" fillId="0" borderId="124" xfId="0" applyFont="1" applyBorder="1" applyAlignment="1">
      <alignment horizontal="left" vertical="center"/>
    </xf>
    <xf numFmtId="0" fontId="8" fillId="0" borderId="61" xfId="0" applyFont="1" applyBorder="1" applyAlignment="1">
      <alignment horizontal="left" vertical="center"/>
    </xf>
    <xf numFmtId="0" fontId="8" fillId="0" borderId="93" xfId="0" applyFont="1" applyBorder="1" applyAlignment="1">
      <alignment horizontal="left" vertical="center"/>
    </xf>
    <xf numFmtId="0" fontId="3" fillId="0" borderId="123" xfId="0" applyFont="1" applyBorder="1" applyAlignment="1">
      <alignment horizontal="left" vertical="top" wrapText="1"/>
    </xf>
    <xf numFmtId="0" fontId="8" fillId="0" borderId="63" xfId="0" applyFont="1" applyBorder="1" applyAlignment="1">
      <alignment horizontal="left" vertical="top" wrapText="1"/>
    </xf>
    <xf numFmtId="0" fontId="8" fillId="0" borderId="92" xfId="0" applyFont="1" applyBorder="1" applyAlignment="1">
      <alignment horizontal="left" vertical="top" wrapText="1"/>
    </xf>
    <xf numFmtId="0" fontId="8" fillId="0" borderId="124" xfId="0" applyFont="1" applyBorder="1" applyAlignment="1">
      <alignment horizontal="left" vertical="top" wrapText="1"/>
    </xf>
    <xf numFmtId="0" fontId="8" fillId="0" borderId="61" xfId="0" applyFont="1" applyBorder="1" applyAlignment="1">
      <alignment horizontal="left" vertical="top" wrapText="1"/>
    </xf>
    <xf numFmtId="0" fontId="8" fillId="0" borderId="93" xfId="0" applyFont="1" applyBorder="1" applyAlignment="1">
      <alignment horizontal="left" vertical="top" wrapText="1"/>
    </xf>
    <xf numFmtId="0" fontId="37" fillId="0" borderId="123" xfId="0" applyFont="1" applyBorder="1" applyAlignment="1">
      <alignment horizontal="left" vertical="center" wrapText="1"/>
    </xf>
    <xf numFmtId="0" fontId="37" fillId="0" borderId="63" xfId="0" applyFont="1" applyBorder="1" applyAlignment="1">
      <alignment horizontal="left" vertical="center" wrapText="1"/>
    </xf>
    <xf numFmtId="0" fontId="37" fillId="0" borderId="92" xfId="0" applyFont="1" applyBorder="1" applyAlignment="1">
      <alignment horizontal="left" vertical="center" wrapText="1"/>
    </xf>
    <xf numFmtId="0" fontId="37" fillId="0" borderId="124" xfId="0" applyFont="1" applyBorder="1" applyAlignment="1">
      <alignment horizontal="left" vertical="center" wrapText="1"/>
    </xf>
    <xf numFmtId="0" fontId="37" fillId="0" borderId="61" xfId="0" applyFont="1" applyBorder="1" applyAlignment="1">
      <alignment horizontal="left" vertical="center" wrapText="1"/>
    </xf>
    <xf numFmtId="0" fontId="37" fillId="0" borderId="93" xfId="0" applyFont="1" applyBorder="1" applyAlignment="1">
      <alignment horizontal="left" vertical="center" wrapText="1"/>
    </xf>
    <xf numFmtId="0" fontId="4" fillId="0" borderId="63" xfId="0" applyFont="1" applyBorder="1" applyAlignment="1">
      <alignment horizontal="left" vertical="center" wrapText="1"/>
    </xf>
    <xf numFmtId="0" fontId="4" fillId="0" borderId="92" xfId="0" applyFont="1" applyBorder="1" applyAlignment="1">
      <alignment horizontal="left" vertical="center" wrapText="1"/>
    </xf>
    <xf numFmtId="0" fontId="4" fillId="0" borderId="70" xfId="0" applyFont="1" applyBorder="1" applyAlignment="1">
      <alignment horizontal="left" vertical="center" wrapText="1"/>
    </xf>
    <xf numFmtId="0" fontId="4" fillId="0" borderId="0" xfId="0" applyFont="1" applyBorder="1" applyAlignment="1">
      <alignment horizontal="left" vertical="center" wrapText="1"/>
    </xf>
    <xf numFmtId="0" fontId="4" fillId="0" borderId="81" xfId="0" applyFont="1" applyBorder="1" applyAlignment="1">
      <alignment horizontal="left" vertical="center" wrapText="1"/>
    </xf>
    <xf numFmtId="0" fontId="4" fillId="0" borderId="124" xfId="0" applyFont="1" applyBorder="1" applyAlignment="1">
      <alignment horizontal="left" vertical="center" wrapText="1"/>
    </xf>
    <xf numFmtId="0" fontId="4" fillId="0" borderId="61" xfId="0" applyFont="1" applyBorder="1" applyAlignment="1">
      <alignment horizontal="left" vertical="center" wrapText="1"/>
    </xf>
    <xf numFmtId="0" fontId="4" fillId="0" borderId="93" xfId="0" applyFont="1" applyBorder="1" applyAlignment="1">
      <alignment horizontal="left" vertical="center" wrapText="1"/>
    </xf>
    <xf numFmtId="0" fontId="6" fillId="0" borderId="63" xfId="0" applyFont="1" applyBorder="1" applyAlignment="1">
      <alignment horizontal="left" vertical="center" wrapText="1"/>
    </xf>
    <xf numFmtId="0" fontId="6" fillId="0" borderId="92" xfId="0" applyFont="1" applyBorder="1" applyAlignment="1">
      <alignment horizontal="left" vertical="center" wrapText="1"/>
    </xf>
    <xf numFmtId="0" fontId="6" fillId="0" borderId="70" xfId="0" applyFont="1" applyBorder="1" applyAlignment="1">
      <alignment horizontal="left" vertical="center" wrapText="1"/>
    </xf>
    <xf numFmtId="0" fontId="6" fillId="0" borderId="0" xfId="0" applyFont="1" applyBorder="1" applyAlignment="1">
      <alignment horizontal="left" vertical="center" wrapText="1"/>
    </xf>
    <xf numFmtId="0" fontId="6" fillId="0" borderId="81" xfId="0" applyFont="1" applyBorder="1" applyAlignment="1">
      <alignment horizontal="left" vertical="center" wrapText="1"/>
    </xf>
    <xf numFmtId="0" fontId="6" fillId="0" borderId="124" xfId="0" applyFont="1" applyBorder="1" applyAlignment="1">
      <alignment horizontal="left" vertical="center" wrapText="1"/>
    </xf>
    <xf numFmtId="0" fontId="6" fillId="0" borderId="61" xfId="0" applyFont="1" applyBorder="1" applyAlignment="1">
      <alignment horizontal="left" vertical="center" wrapText="1"/>
    </xf>
    <xf numFmtId="0" fontId="6" fillId="0" borderId="93" xfId="0" applyFont="1" applyBorder="1" applyAlignment="1">
      <alignment horizontal="left" vertical="center" wrapText="1"/>
    </xf>
    <xf numFmtId="0" fontId="8" fillId="0" borderId="0" xfId="0" applyFont="1" applyAlignment="1">
      <alignment horizontal="center"/>
    </xf>
    <xf numFmtId="0" fontId="8" fillId="0" borderId="0" xfId="0" applyFont="1" applyAlignment="1">
      <alignment horizontal="left" vertical="center" wrapText="1"/>
    </xf>
    <xf numFmtId="0" fontId="3" fillId="0" borderId="0" xfId="0" applyFont="1" applyAlignment="1">
      <alignment horizontal="left" vertical="center" wrapText="1"/>
    </xf>
    <xf numFmtId="0" fontId="34" fillId="0" borderId="0" xfId="9" applyFont="1" applyAlignment="1">
      <alignment horizontal="left" vertical="center" wrapText="1"/>
    </xf>
    <xf numFmtId="0" fontId="2" fillId="0" borderId="0" xfId="0" applyFont="1" applyFill="1" applyAlignment="1">
      <alignment horizontal="left" vertical="center" wrapText="1"/>
    </xf>
    <xf numFmtId="0" fontId="8" fillId="0" borderId="0" xfId="0" applyFont="1" applyFill="1" applyAlignment="1">
      <alignment horizontal="left" vertical="center" wrapText="1"/>
    </xf>
    <xf numFmtId="0" fontId="2" fillId="0" borderId="0" xfId="0" applyFont="1" applyAlignment="1">
      <alignment horizontal="left" vertical="center" wrapText="1"/>
    </xf>
    <xf numFmtId="0" fontId="3" fillId="0" borderId="0" xfId="0" applyFont="1" applyAlignment="1">
      <alignment horizontal="left" vertical="center"/>
    </xf>
    <xf numFmtId="0" fontId="53" fillId="0" borderId="123" xfId="0" applyFont="1" applyBorder="1" applyAlignment="1">
      <alignment horizontal="left" vertical="center" wrapText="1"/>
    </xf>
    <xf numFmtId="0" fontId="53" fillId="0" borderId="63" xfId="0" applyFont="1" applyBorder="1" applyAlignment="1">
      <alignment horizontal="left" vertical="center" wrapText="1"/>
    </xf>
    <xf numFmtId="0" fontId="53" fillId="0" borderId="92" xfId="0" applyFont="1" applyBorder="1" applyAlignment="1">
      <alignment horizontal="left" vertical="center" wrapText="1"/>
    </xf>
    <xf numFmtId="0" fontId="53" fillId="0" borderId="70" xfId="0" applyFont="1" applyBorder="1" applyAlignment="1">
      <alignment horizontal="left" vertical="center" wrapText="1"/>
    </xf>
    <xf numFmtId="0" fontId="53" fillId="0" borderId="0" xfId="0" applyFont="1" applyBorder="1" applyAlignment="1">
      <alignment horizontal="left" vertical="center" wrapText="1"/>
    </xf>
    <xf numFmtId="0" fontId="53" fillId="0" borderId="81" xfId="0" applyFont="1" applyBorder="1" applyAlignment="1">
      <alignment horizontal="left" vertical="center" wrapText="1"/>
    </xf>
    <xf numFmtId="0" fontId="53" fillId="0" borderId="124" xfId="0" applyFont="1" applyBorder="1" applyAlignment="1">
      <alignment horizontal="left" vertical="center" wrapText="1"/>
    </xf>
    <xf numFmtId="0" fontId="53" fillId="0" borderId="61" xfId="0" applyFont="1" applyBorder="1" applyAlignment="1">
      <alignment horizontal="left" vertical="center" wrapText="1"/>
    </xf>
    <xf numFmtId="0" fontId="53" fillId="0" borderId="93" xfId="0" applyFont="1" applyBorder="1" applyAlignment="1">
      <alignment horizontal="left" vertical="center" wrapText="1"/>
    </xf>
    <xf numFmtId="0" fontId="8" fillId="0" borderId="70" xfId="0" applyFont="1" applyBorder="1" applyAlignment="1">
      <alignment horizontal="left" vertical="center" wrapText="1"/>
    </xf>
    <xf numFmtId="0" fontId="8" fillId="0" borderId="0" xfId="0" applyFont="1" applyBorder="1" applyAlignment="1">
      <alignment horizontal="left" vertical="center" wrapText="1"/>
    </xf>
    <xf numFmtId="0" fontId="8" fillId="0" borderId="81" xfId="0" applyFont="1" applyBorder="1" applyAlignment="1">
      <alignment horizontal="left" vertical="center" wrapText="1"/>
    </xf>
    <xf numFmtId="0" fontId="34" fillId="0" borderId="0" xfId="9"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wrapText="1"/>
    </xf>
    <xf numFmtId="0" fontId="23" fillId="0" borderId="0" xfId="0" applyFont="1" applyBorder="1" applyAlignment="1">
      <alignment horizontal="center" vertical="center"/>
    </xf>
    <xf numFmtId="14" fontId="15" fillId="2" borderId="19" xfId="1" applyNumberFormat="1" applyFont="1" applyFill="1" applyBorder="1" applyAlignment="1" applyProtection="1">
      <alignment horizontal="center" vertical="center"/>
      <protection locked="0"/>
    </xf>
    <xf numFmtId="14" fontId="15" fillId="2" borderId="3" xfId="0" applyNumberFormat="1" applyFont="1" applyFill="1" applyBorder="1" applyAlignment="1" applyProtection="1">
      <alignment horizontal="center" vertical="center"/>
      <protection locked="0"/>
    </xf>
    <xf numFmtId="14" fontId="15" fillId="2" borderId="28" xfId="0" applyNumberFormat="1" applyFont="1" applyFill="1" applyBorder="1" applyAlignment="1" applyProtection="1">
      <alignment horizontal="center" vertical="center"/>
      <protection locked="0"/>
    </xf>
    <xf numFmtId="0" fontId="15" fillId="2" borderId="19" xfId="1" applyFont="1" applyFill="1" applyBorder="1" applyAlignment="1" applyProtection="1">
      <alignment vertical="center"/>
      <protection locked="0"/>
    </xf>
    <xf numFmtId="0" fontId="15" fillId="2" borderId="3" xfId="1" applyFont="1" applyFill="1" applyBorder="1" applyAlignment="1" applyProtection="1">
      <alignment vertical="center"/>
      <protection locked="0"/>
    </xf>
    <xf numFmtId="0" fontId="15" fillId="2" borderId="4" xfId="1" applyFont="1" applyFill="1" applyBorder="1" applyAlignment="1" applyProtection="1">
      <alignment vertical="center"/>
      <protection locked="0"/>
    </xf>
    <xf numFmtId="0" fontId="22" fillId="0" borderId="23" xfId="1" quotePrefix="1" applyFont="1" applyBorder="1" applyAlignment="1" applyProtection="1">
      <alignment horizontal="left" vertical="center"/>
    </xf>
    <xf numFmtId="0" fontId="21" fillId="5" borderId="7" xfId="1" quotePrefix="1" applyFont="1" applyFill="1" applyBorder="1" applyAlignment="1" applyProtection="1">
      <alignment horizontal="center" vertical="center"/>
    </xf>
    <xf numFmtId="0" fontId="21" fillId="5" borderId="8" xfId="1" quotePrefix="1" applyFont="1" applyFill="1" applyBorder="1" applyAlignment="1" applyProtection="1">
      <alignment horizontal="center" vertical="center"/>
    </xf>
    <xf numFmtId="0" fontId="21" fillId="5" borderId="9" xfId="1" quotePrefix="1" applyFont="1" applyFill="1" applyBorder="1" applyAlignment="1" applyProtection="1">
      <alignment horizontal="center" vertical="center"/>
    </xf>
    <xf numFmtId="0" fontId="21" fillId="3" borderId="24" xfId="1" applyFont="1" applyFill="1" applyBorder="1" applyAlignment="1" applyProtection="1">
      <alignment horizontal="center" vertical="center"/>
    </xf>
    <xf numFmtId="0" fontId="21" fillId="3" borderId="25" xfId="1" applyFont="1" applyFill="1" applyBorder="1" applyAlignment="1" applyProtection="1">
      <alignment horizontal="center" vertical="center"/>
    </xf>
    <xf numFmtId="0" fontId="21" fillId="3" borderId="26" xfId="1" applyFont="1" applyFill="1" applyBorder="1" applyAlignment="1" applyProtection="1">
      <alignment horizontal="center" vertical="center"/>
    </xf>
    <xf numFmtId="0" fontId="21" fillId="3" borderId="27" xfId="1" applyFont="1" applyFill="1" applyBorder="1" applyAlignment="1" applyProtection="1">
      <alignment horizontal="center" vertical="center"/>
    </xf>
    <xf numFmtId="0" fontId="21" fillId="3" borderId="2" xfId="1" applyFont="1" applyFill="1" applyBorder="1" applyAlignment="1" applyProtection="1">
      <alignment horizontal="center" vertical="center"/>
    </xf>
    <xf numFmtId="0" fontId="21" fillId="3" borderId="20" xfId="1" applyFont="1" applyFill="1" applyBorder="1" applyAlignment="1" applyProtection="1">
      <alignment horizontal="center" vertical="center"/>
    </xf>
    <xf numFmtId="0" fontId="15" fillId="2" borderId="3" xfId="0" applyFont="1" applyFill="1" applyBorder="1" applyAlignment="1" applyProtection="1">
      <alignment vertical="center"/>
      <protection locked="0"/>
    </xf>
    <xf numFmtId="0" fontId="15" fillId="2" borderId="4" xfId="0" applyFont="1" applyFill="1" applyBorder="1" applyAlignment="1" applyProtection="1">
      <alignment vertical="center"/>
      <protection locked="0"/>
    </xf>
    <xf numFmtId="0" fontId="22" fillId="2" borderId="74" xfId="1" applyFont="1" applyFill="1" applyBorder="1" applyAlignment="1" applyProtection="1">
      <alignment horizontal="center" vertical="center"/>
      <protection locked="0"/>
    </xf>
    <xf numFmtId="0" fontId="22" fillId="2" borderId="75" xfId="1" applyFont="1" applyFill="1" applyBorder="1" applyAlignment="1" applyProtection="1">
      <alignment horizontal="center" vertical="center"/>
      <protection locked="0"/>
    </xf>
    <xf numFmtId="0" fontId="22" fillId="2" borderId="76" xfId="1" applyFont="1" applyFill="1" applyBorder="1" applyAlignment="1" applyProtection="1">
      <alignment horizontal="center" vertical="center"/>
      <protection locked="0"/>
    </xf>
    <xf numFmtId="0" fontId="15" fillId="2" borderId="19" xfId="1" applyFont="1" applyFill="1" applyBorder="1" applyAlignment="1" applyProtection="1">
      <alignment horizontal="center" vertical="center"/>
      <protection locked="0"/>
    </xf>
    <xf numFmtId="0" fontId="15" fillId="2" borderId="3" xfId="1" applyFont="1" applyFill="1" applyBorder="1" applyAlignment="1" applyProtection="1">
      <alignment horizontal="center" vertical="center"/>
      <protection locked="0"/>
    </xf>
    <xf numFmtId="0" fontId="15" fillId="2" borderId="4" xfId="1" applyFont="1" applyFill="1" applyBorder="1" applyAlignment="1" applyProtection="1">
      <alignment horizontal="center" vertical="center"/>
      <protection locked="0"/>
    </xf>
    <xf numFmtId="14" fontId="22" fillId="2" borderId="19" xfId="1" applyNumberFormat="1" applyFont="1" applyFill="1" applyBorder="1" applyAlignment="1" applyProtection="1">
      <alignment horizontal="center" vertical="center"/>
      <protection locked="0"/>
    </xf>
    <xf numFmtId="14" fontId="22" fillId="2" borderId="3" xfId="0" applyNumberFormat="1" applyFont="1" applyFill="1" applyBorder="1" applyAlignment="1" applyProtection="1">
      <alignment horizontal="center" vertical="center"/>
      <protection locked="0"/>
    </xf>
    <xf numFmtId="14" fontId="22" fillId="2" borderId="28" xfId="0" applyNumberFormat="1" applyFont="1" applyFill="1" applyBorder="1" applyAlignment="1" applyProtection="1">
      <alignment horizontal="center" vertical="center"/>
      <protection locked="0"/>
    </xf>
    <xf numFmtId="0" fontId="22" fillId="4" borderId="0" xfId="4" applyFont="1" applyFill="1" applyBorder="1" applyAlignment="1" applyProtection="1">
      <alignment horizontal="right" vertical="center"/>
    </xf>
    <xf numFmtId="0" fontId="22" fillId="4" borderId="56" xfId="4" applyFont="1" applyFill="1" applyBorder="1" applyAlignment="1" applyProtection="1">
      <alignment horizontal="center" vertical="center" wrapText="1"/>
    </xf>
    <xf numFmtId="0" fontId="22" fillId="4" borderId="46" xfId="4" applyFont="1" applyFill="1" applyBorder="1" applyAlignment="1" applyProtection="1">
      <alignment horizontal="center" vertical="center" wrapText="1"/>
    </xf>
    <xf numFmtId="0" fontId="22" fillId="4" borderId="41" xfId="4" applyFont="1" applyFill="1" applyBorder="1" applyAlignment="1" applyProtection="1">
      <alignment horizontal="center" vertical="center" wrapText="1"/>
    </xf>
    <xf numFmtId="0" fontId="22" fillId="4" borderId="39" xfId="4" applyFont="1" applyFill="1" applyBorder="1" applyAlignment="1" applyProtection="1">
      <alignment horizontal="center" vertical="center" wrapText="1"/>
    </xf>
    <xf numFmtId="0" fontId="21" fillId="5" borderId="24" xfId="4" applyFont="1" applyFill="1" applyBorder="1" applyAlignment="1" applyProtection="1">
      <alignment horizontal="center" vertical="center"/>
    </xf>
    <xf numFmtId="0" fontId="21" fillId="5" borderId="25" xfId="4" applyFont="1" applyFill="1" applyBorder="1" applyAlignment="1" applyProtection="1">
      <alignment horizontal="center" vertical="center"/>
    </xf>
    <xf numFmtId="0" fontId="21" fillId="5" borderId="26" xfId="4" applyFont="1" applyFill="1" applyBorder="1" applyAlignment="1" applyProtection="1">
      <alignment horizontal="center" vertical="center"/>
    </xf>
    <xf numFmtId="0" fontId="15" fillId="4" borderId="101" xfId="3" applyFont="1" applyFill="1" applyBorder="1" applyAlignment="1" applyProtection="1">
      <alignment horizontal="center" vertical="center"/>
    </xf>
    <xf numFmtId="0" fontId="15" fillId="4" borderId="102" xfId="3" applyFont="1" applyFill="1" applyBorder="1" applyAlignment="1" applyProtection="1">
      <alignment horizontal="center" vertical="center"/>
    </xf>
    <xf numFmtId="0" fontId="22" fillId="4" borderId="54" xfId="4" applyFont="1" applyFill="1" applyBorder="1" applyAlignment="1" applyProtection="1">
      <alignment horizontal="center" vertical="center" wrapText="1"/>
    </xf>
    <xf numFmtId="0" fontId="22" fillId="4" borderId="29" xfId="4" applyFont="1" applyFill="1" applyBorder="1" applyAlignment="1" applyProtection="1">
      <alignment horizontal="center" vertical="center" wrapText="1"/>
    </xf>
    <xf numFmtId="0" fontId="22" fillId="4" borderId="27" xfId="4" applyFont="1" applyFill="1" applyBorder="1" applyAlignment="1" applyProtection="1">
      <alignment horizontal="center" vertical="center" wrapText="1"/>
    </xf>
    <xf numFmtId="0" fontId="22" fillId="4" borderId="41" xfId="4" applyFont="1" applyFill="1" applyBorder="1" applyAlignment="1" applyProtection="1">
      <alignment horizontal="center" vertical="center"/>
    </xf>
    <xf numFmtId="0" fontId="22" fillId="4" borderId="39" xfId="4" applyFont="1" applyFill="1" applyBorder="1" applyAlignment="1" applyProtection="1">
      <alignment horizontal="center" vertical="center"/>
    </xf>
    <xf numFmtId="0" fontId="15" fillId="4" borderId="41" xfId="4" applyFont="1" applyFill="1" applyBorder="1" applyAlignment="1" applyProtection="1">
      <alignment horizontal="center" vertical="center" wrapText="1"/>
    </xf>
    <xf numFmtId="0" fontId="15" fillId="4" borderId="39" xfId="4" applyFont="1" applyFill="1" applyBorder="1" applyAlignment="1" applyProtection="1">
      <alignment horizontal="center" vertical="center" wrapText="1"/>
    </xf>
    <xf numFmtId="0" fontId="22" fillId="6" borderId="0" xfId="4" applyFont="1" applyFill="1" applyBorder="1" applyAlignment="1" applyProtection="1">
      <alignment horizontal="center" vertical="center"/>
    </xf>
    <xf numFmtId="0" fontId="12" fillId="2" borderId="0" xfId="4" applyFont="1" applyFill="1" applyBorder="1" applyAlignment="1" applyProtection="1">
      <alignment horizontal="center" vertical="center"/>
      <protection locked="0"/>
    </xf>
    <xf numFmtId="0" fontId="22" fillId="4" borderId="147" xfId="0" applyFont="1" applyFill="1" applyBorder="1" applyAlignment="1" applyProtection="1">
      <alignment horizontal="right"/>
    </xf>
    <xf numFmtId="0" fontId="22" fillId="4" borderId="148" xfId="0" applyFont="1" applyFill="1" applyBorder="1" applyAlignment="1" applyProtection="1">
      <alignment horizontal="right"/>
    </xf>
    <xf numFmtId="0" fontId="22" fillId="4" borderId="149" xfId="0" applyFont="1" applyFill="1" applyBorder="1" applyAlignment="1" applyProtection="1">
      <alignment horizontal="right"/>
    </xf>
    <xf numFmtId="0" fontId="21" fillId="5" borderId="24" xfId="5" applyFont="1" applyFill="1" applyBorder="1" applyAlignment="1" applyProtection="1">
      <alignment horizontal="center" vertical="center"/>
    </xf>
    <xf numFmtId="0" fontId="21" fillId="5" borderId="25" xfId="5" applyFont="1" applyFill="1" applyBorder="1" applyAlignment="1" applyProtection="1">
      <alignment horizontal="center" vertical="center"/>
    </xf>
    <xf numFmtId="0" fontId="21" fillId="5" borderId="26" xfId="5" applyFont="1" applyFill="1" applyBorder="1" applyAlignment="1" applyProtection="1">
      <alignment horizontal="center" vertical="center"/>
    </xf>
    <xf numFmtId="0" fontId="21" fillId="3" borderId="135" xfId="0" applyFont="1" applyFill="1" applyBorder="1" applyAlignment="1" applyProtection="1">
      <alignment horizontal="center"/>
    </xf>
    <xf numFmtId="0" fontId="21" fillId="3" borderId="136" xfId="0" applyFont="1" applyFill="1" applyBorder="1" applyAlignment="1" applyProtection="1">
      <alignment horizontal="center"/>
    </xf>
    <xf numFmtId="0" fontId="21" fillId="3" borderId="103" xfId="0" applyFont="1" applyFill="1" applyBorder="1" applyAlignment="1" applyProtection="1">
      <alignment horizontal="center"/>
    </xf>
    <xf numFmtId="0" fontId="21" fillId="3" borderId="105" xfId="0" applyFont="1" applyFill="1" applyBorder="1" applyAlignment="1" applyProtection="1">
      <alignment horizontal="center"/>
    </xf>
    <xf numFmtId="2" fontId="15" fillId="4" borderId="47" xfId="0" applyNumberFormat="1" applyFont="1" applyFill="1" applyBorder="1" applyAlignment="1">
      <alignment horizontal="center"/>
    </xf>
    <xf numFmtId="2" fontId="15" fillId="4" borderId="133" xfId="0" applyNumberFormat="1" applyFont="1" applyFill="1" applyBorder="1" applyAlignment="1">
      <alignment horizontal="center"/>
    </xf>
    <xf numFmtId="0" fontId="15" fillId="4" borderId="19" xfId="3" applyFont="1" applyFill="1" applyBorder="1" applyAlignment="1" applyProtection="1">
      <alignment horizontal="center" vertical="center"/>
    </xf>
    <xf numFmtId="0" fontId="15" fillId="4" borderId="28" xfId="3" applyFont="1" applyFill="1" applyBorder="1" applyAlignment="1" applyProtection="1">
      <alignment horizontal="center" vertical="center"/>
    </xf>
    <xf numFmtId="0" fontId="21" fillId="3" borderId="135" xfId="0" applyFont="1" applyFill="1" applyBorder="1" applyAlignment="1" applyProtection="1">
      <alignment horizontal="center" vertical="center"/>
    </xf>
    <xf numFmtId="0" fontId="21" fillId="3" borderId="103" xfId="0" applyFont="1" applyFill="1" applyBorder="1" applyAlignment="1" applyProtection="1">
      <alignment horizontal="center" vertical="center"/>
    </xf>
    <xf numFmtId="0" fontId="21" fillId="3" borderId="136" xfId="0" applyFont="1" applyFill="1" applyBorder="1" applyAlignment="1" applyProtection="1">
      <alignment horizontal="center" vertical="center"/>
    </xf>
    <xf numFmtId="0" fontId="21" fillId="3" borderId="104" xfId="0" applyFont="1" applyFill="1" applyBorder="1" applyAlignment="1" applyProtection="1">
      <alignment horizontal="center" vertical="center"/>
    </xf>
    <xf numFmtId="0" fontId="21" fillId="3" borderId="105" xfId="0" applyFont="1" applyFill="1" applyBorder="1" applyAlignment="1" applyProtection="1">
      <alignment horizontal="center" vertical="center"/>
    </xf>
    <xf numFmtId="0" fontId="12" fillId="2" borderId="70" xfId="4" applyFont="1" applyFill="1" applyBorder="1" applyAlignment="1" applyProtection="1">
      <alignment horizontal="center" vertical="center"/>
      <protection locked="0"/>
    </xf>
    <xf numFmtId="0" fontId="12" fillId="2" borderId="6" xfId="4" applyFont="1" applyFill="1" applyBorder="1" applyAlignment="1" applyProtection="1">
      <alignment horizontal="center" vertical="center"/>
      <protection locked="0"/>
    </xf>
    <xf numFmtId="0" fontId="22" fillId="6" borderId="123" xfId="4" applyFont="1" applyFill="1" applyBorder="1" applyAlignment="1" applyProtection="1">
      <alignment horizontal="center" vertical="center"/>
    </xf>
    <xf numFmtId="0" fontId="22" fillId="6" borderId="63" xfId="4" applyFont="1" applyFill="1" applyBorder="1" applyAlignment="1" applyProtection="1">
      <alignment horizontal="center" vertical="center"/>
    </xf>
    <xf numFmtId="0" fontId="22" fillId="6" borderId="92" xfId="4" applyFont="1" applyFill="1" applyBorder="1" applyAlignment="1" applyProtection="1">
      <alignment horizontal="center" vertical="center"/>
    </xf>
    <xf numFmtId="0" fontId="22" fillId="6" borderId="124" xfId="4" applyFont="1" applyFill="1" applyBorder="1" applyAlignment="1" applyProtection="1">
      <alignment horizontal="center" vertical="center"/>
    </xf>
    <xf numFmtId="0" fontId="22" fillId="6" borderId="61" xfId="4" applyFont="1" applyFill="1" applyBorder="1" applyAlignment="1" applyProtection="1">
      <alignment horizontal="center" vertical="center"/>
    </xf>
    <xf numFmtId="0" fontId="22" fillId="6" borderId="150" xfId="4" applyFont="1" applyFill="1" applyBorder="1" applyAlignment="1" applyProtection="1">
      <alignment horizontal="center" vertical="center"/>
    </xf>
    <xf numFmtId="0" fontId="42" fillId="6" borderId="70" xfId="4" applyFont="1" applyFill="1" applyBorder="1" applyAlignment="1" applyProtection="1">
      <alignment horizontal="center" vertical="center" wrapText="1"/>
    </xf>
    <xf numFmtId="0" fontId="42" fillId="6" borderId="0" xfId="4" applyFont="1" applyFill="1" applyBorder="1" applyAlignment="1" applyProtection="1">
      <alignment horizontal="center" vertical="center" wrapText="1"/>
    </xf>
    <xf numFmtId="0" fontId="42" fillId="6" borderId="81" xfId="4" applyFont="1" applyFill="1" applyBorder="1" applyAlignment="1" applyProtection="1">
      <alignment horizontal="center" vertical="center" wrapText="1"/>
    </xf>
    <xf numFmtId="0" fontId="15" fillId="4" borderId="4" xfId="0" applyFont="1" applyFill="1" applyBorder="1" applyAlignment="1">
      <alignment horizontal="center" vertical="center"/>
    </xf>
    <xf numFmtId="0" fontId="12" fillId="4" borderId="0" xfId="3" applyFont="1" applyFill="1" applyBorder="1" applyAlignment="1" applyProtection="1">
      <alignment horizontal="center" vertical="center"/>
    </xf>
    <xf numFmtId="0" fontId="12" fillId="4" borderId="6" xfId="3" applyFont="1" applyFill="1" applyBorder="1" applyAlignment="1" applyProtection="1">
      <alignment horizontal="center" vertical="center"/>
    </xf>
    <xf numFmtId="0" fontId="23" fillId="0" borderId="61" xfId="0" applyFont="1" applyBorder="1" applyAlignment="1">
      <alignment horizontal="center" vertical="center"/>
    </xf>
    <xf numFmtId="0" fontId="21" fillId="5" borderId="62" xfId="3" quotePrefix="1" applyFont="1" applyFill="1" applyBorder="1" applyAlignment="1" applyProtection="1">
      <alignment horizontal="center" vertical="center"/>
    </xf>
    <xf numFmtId="0" fontId="21" fillId="5" borderId="63" xfId="3" quotePrefix="1" applyFont="1" applyFill="1" applyBorder="1" applyAlignment="1" applyProtection="1">
      <alignment horizontal="center" vertical="center"/>
    </xf>
    <xf numFmtId="0" fontId="21" fillId="5" borderId="64" xfId="3" quotePrefix="1" applyFont="1" applyFill="1" applyBorder="1" applyAlignment="1" applyProtection="1">
      <alignment horizontal="center" vertical="center"/>
    </xf>
    <xf numFmtId="0" fontId="37" fillId="4" borderId="78" xfId="0" applyFont="1" applyFill="1" applyBorder="1" applyAlignment="1">
      <alignment horizontal="center" vertical="center" wrapText="1"/>
    </xf>
    <xf numFmtId="0" fontId="37" fillId="4" borderId="80" xfId="0" applyFont="1" applyFill="1" applyBorder="1" applyAlignment="1">
      <alignment horizontal="center" vertical="center" wrapText="1"/>
    </xf>
    <xf numFmtId="0" fontId="37" fillId="4" borderId="79" xfId="0" applyFont="1" applyFill="1" applyBorder="1" applyAlignment="1">
      <alignment horizontal="center" vertical="center" wrapText="1"/>
    </xf>
    <xf numFmtId="0" fontId="15" fillId="4" borderId="43" xfId="0" applyFont="1" applyFill="1" applyBorder="1" applyAlignment="1" applyProtection="1">
      <alignment horizontal="center" vertical="center" wrapText="1"/>
    </xf>
    <xf numFmtId="0" fontId="15" fillId="4" borderId="39" xfId="0" applyFont="1" applyFill="1" applyBorder="1" applyAlignment="1" applyProtection="1">
      <alignment horizontal="center" vertical="center" wrapText="1"/>
    </xf>
    <xf numFmtId="0" fontId="15" fillId="4" borderId="5" xfId="0" applyFont="1" applyFill="1" applyBorder="1" applyAlignment="1" applyProtection="1">
      <alignment horizontal="center" vertical="center" wrapText="1"/>
    </xf>
    <xf numFmtId="0" fontId="15" fillId="4" borderId="6" xfId="0" applyFont="1" applyFill="1" applyBorder="1" applyAlignment="1" applyProtection="1">
      <alignment horizontal="center" vertical="center" wrapText="1"/>
    </xf>
    <xf numFmtId="0" fontId="42" fillId="4" borderId="80" xfId="0" applyFont="1" applyFill="1" applyBorder="1" applyAlignment="1" applyProtection="1">
      <alignment horizontal="center" vertical="center" wrapText="1"/>
    </xf>
    <xf numFmtId="0" fontId="22" fillId="4" borderId="0" xfId="0" applyFont="1" applyFill="1" applyBorder="1" applyAlignment="1">
      <alignment horizontal="center" vertical="center" wrapText="1"/>
    </xf>
    <xf numFmtId="0" fontId="15" fillId="4" borderId="0" xfId="0" applyFont="1" applyFill="1" applyBorder="1" applyAlignment="1">
      <alignment horizontal="center" vertical="center" wrapText="1"/>
    </xf>
    <xf numFmtId="0" fontId="15" fillId="4" borderId="11" xfId="0" applyFont="1" applyFill="1" applyBorder="1" applyAlignment="1">
      <alignment horizontal="center" vertical="center" wrapText="1"/>
    </xf>
    <xf numFmtId="0" fontId="15" fillId="4" borderId="3" xfId="3" applyFont="1" applyFill="1" applyBorder="1" applyAlignment="1" applyProtection="1">
      <alignment horizontal="center" vertical="center"/>
    </xf>
    <xf numFmtId="0" fontId="15" fillId="4" borderId="4" xfId="3" applyFont="1" applyFill="1" applyBorder="1" applyAlignment="1" applyProtection="1">
      <alignment horizontal="center" vertical="center"/>
    </xf>
    <xf numFmtId="0" fontId="44" fillId="4" borderId="135" xfId="0" applyFont="1" applyFill="1" applyBorder="1" applyAlignment="1" applyProtection="1">
      <alignment horizontal="center" vertical="center"/>
    </xf>
    <xf numFmtId="0" fontId="44" fillId="4" borderId="103" xfId="0" applyFont="1" applyFill="1" applyBorder="1" applyAlignment="1" applyProtection="1">
      <alignment horizontal="center" vertical="center"/>
    </xf>
    <xf numFmtId="0" fontId="44" fillId="4" borderId="136" xfId="0" applyFont="1" applyFill="1" applyBorder="1" applyAlignment="1" applyProtection="1">
      <alignment horizontal="center" vertical="center"/>
    </xf>
    <xf numFmtId="0" fontId="18" fillId="4" borderId="140" xfId="0" applyFont="1" applyFill="1" applyBorder="1" applyAlignment="1" applyProtection="1">
      <alignment horizontal="center" vertical="center" wrapText="1"/>
      <protection locked="0"/>
    </xf>
    <xf numFmtId="0" fontId="18" fillId="4" borderId="53" xfId="0" applyFont="1" applyFill="1" applyBorder="1" applyAlignment="1" applyProtection="1">
      <alignment horizontal="center" vertical="center" wrapText="1"/>
      <protection locked="0"/>
    </xf>
    <xf numFmtId="3" fontId="22" fillId="4" borderId="144" xfId="0" applyNumberFormat="1" applyFont="1" applyFill="1" applyBorder="1" applyAlignment="1">
      <alignment horizontal="left" vertical="center"/>
    </xf>
    <xf numFmtId="3" fontId="22" fillId="4" borderId="145" xfId="0" applyNumberFormat="1" applyFont="1" applyFill="1" applyBorder="1" applyAlignment="1">
      <alignment horizontal="left" vertical="center"/>
    </xf>
    <xf numFmtId="3" fontId="22" fillId="4" borderId="142" xfId="0" applyNumberFormat="1" applyFont="1" applyFill="1" applyBorder="1" applyAlignment="1">
      <alignment horizontal="left" vertical="center"/>
    </xf>
    <xf numFmtId="0" fontId="36" fillId="4" borderId="29" xfId="5" applyFont="1" applyFill="1" applyBorder="1" applyAlignment="1" applyProtection="1">
      <alignment horizontal="center" vertical="center" wrapText="1"/>
    </xf>
    <xf numFmtId="0" fontId="36" fillId="4" borderId="0" xfId="5" applyFont="1" applyFill="1" applyBorder="1" applyAlignment="1" applyProtection="1">
      <alignment horizontal="center" vertical="center" wrapText="1"/>
    </xf>
    <xf numFmtId="0" fontId="36" fillId="4" borderId="27" xfId="5" applyFont="1" applyFill="1" applyBorder="1" applyAlignment="1" applyProtection="1">
      <alignment horizontal="center" vertical="center" wrapText="1"/>
    </xf>
    <xf numFmtId="0" fontId="36" fillId="4" borderId="100" xfId="5" applyFont="1" applyFill="1" applyBorder="1" applyAlignment="1" applyProtection="1">
      <alignment horizontal="center" vertical="center" wrapText="1"/>
    </xf>
    <xf numFmtId="0" fontId="39" fillId="4" borderId="0" xfId="0" applyFont="1" applyFill="1" applyBorder="1" applyAlignment="1" applyProtection="1">
      <alignment horizontal="center" wrapText="1"/>
    </xf>
    <xf numFmtId="0" fontId="21" fillId="5" borderId="123" xfId="5" applyFont="1" applyFill="1" applyBorder="1" applyAlignment="1" applyProtection="1">
      <alignment horizontal="center" vertical="center"/>
    </xf>
    <xf numFmtId="0" fontId="21" fillId="5" borderId="63" xfId="5" applyFont="1" applyFill="1" applyBorder="1" applyAlignment="1" applyProtection="1">
      <alignment horizontal="center" vertical="center"/>
    </xf>
    <xf numFmtId="0" fontId="21" fillId="5" borderId="92" xfId="5" applyFont="1" applyFill="1" applyBorder="1" applyAlignment="1" applyProtection="1">
      <alignment horizontal="center" vertical="center"/>
    </xf>
    <xf numFmtId="0" fontId="22" fillId="4" borderId="25" xfId="0" applyFont="1" applyFill="1" applyBorder="1" applyAlignment="1" applyProtection="1">
      <alignment horizontal="right"/>
    </xf>
    <xf numFmtId="0" fontId="22" fillId="4" borderId="0" xfId="0" applyFont="1" applyFill="1" applyBorder="1" applyAlignment="1" applyProtection="1">
      <alignment horizontal="right"/>
    </xf>
    <xf numFmtId="3" fontId="22" fillId="4" borderId="0" xfId="0" applyNumberFormat="1" applyFont="1" applyFill="1" applyBorder="1" applyAlignment="1">
      <alignment horizontal="center"/>
    </xf>
    <xf numFmtId="3" fontId="18" fillId="4" borderId="0" xfId="0" applyNumberFormat="1" applyFont="1" applyFill="1" applyBorder="1" applyAlignment="1">
      <alignment horizontal="center"/>
    </xf>
    <xf numFmtId="2" fontId="22" fillId="4" borderId="0" xfId="0" applyNumberFormat="1" applyFont="1" applyFill="1" applyBorder="1" applyAlignment="1" applyProtection="1">
      <alignment horizontal="center"/>
    </xf>
    <xf numFmtId="0" fontId="22" fillId="4" borderId="0" xfId="0" applyFont="1" applyFill="1" applyBorder="1" applyAlignment="1" applyProtection="1">
      <alignment horizontal="center"/>
    </xf>
    <xf numFmtId="0" fontId="21" fillId="5" borderId="70" xfId="5" applyFont="1" applyFill="1" applyBorder="1" applyAlignment="1" applyProtection="1">
      <alignment horizontal="center" vertical="center"/>
    </xf>
    <xf numFmtId="0" fontId="21" fillId="5" borderId="0" xfId="5" applyFont="1" applyFill="1" applyBorder="1" applyAlignment="1" applyProtection="1">
      <alignment horizontal="center" vertical="center"/>
    </xf>
    <xf numFmtId="0" fontId="21" fillId="5" borderId="81" xfId="5" applyFont="1" applyFill="1" applyBorder="1" applyAlignment="1" applyProtection="1">
      <alignment horizontal="center" vertical="center"/>
    </xf>
    <xf numFmtId="0" fontId="23" fillId="0" borderId="0" xfId="0" applyFont="1" applyBorder="1" applyAlignment="1" applyProtection="1">
      <alignment horizontal="center" vertical="center"/>
    </xf>
    <xf numFmtId="0" fontId="40" fillId="4" borderId="29" xfId="4" applyFont="1" applyFill="1" applyBorder="1" applyAlignment="1" applyProtection="1">
      <alignment horizontal="center" vertical="center" wrapText="1"/>
    </xf>
    <xf numFmtId="0" fontId="40" fillId="4" borderId="0" xfId="4" applyFont="1" applyFill="1" applyBorder="1" applyAlignment="1" applyProtection="1">
      <alignment horizontal="center" vertical="center" wrapText="1"/>
    </xf>
    <xf numFmtId="0" fontId="40" fillId="4" borderId="11" xfId="4" applyFont="1" applyFill="1" applyBorder="1" applyAlignment="1" applyProtection="1">
      <alignment horizontal="center" vertical="center" wrapText="1"/>
    </xf>
    <xf numFmtId="0" fontId="15" fillId="4" borderId="0" xfId="4" applyFont="1" applyFill="1" applyBorder="1" applyAlignment="1" applyProtection="1">
      <alignment horizontal="center" vertical="center"/>
    </xf>
    <xf numFmtId="0" fontId="15" fillId="4" borderId="11" xfId="4" applyFont="1" applyFill="1" applyBorder="1" applyAlignment="1" applyProtection="1">
      <alignment horizontal="center" vertical="center"/>
    </xf>
    <xf numFmtId="0" fontId="22" fillId="4" borderId="27" xfId="4" applyFont="1" applyFill="1" applyBorder="1" applyAlignment="1" applyProtection="1">
      <alignment horizontal="center" vertical="center"/>
    </xf>
    <xf numFmtId="0" fontId="22" fillId="4" borderId="77" xfId="4" applyFont="1" applyFill="1" applyBorder="1" applyAlignment="1" applyProtection="1">
      <alignment horizontal="center" vertical="center"/>
    </xf>
    <xf numFmtId="0" fontId="22" fillId="4" borderId="20" xfId="4" applyFont="1" applyFill="1" applyBorder="1" applyAlignment="1" applyProtection="1">
      <alignment horizontal="center" vertical="center"/>
    </xf>
    <xf numFmtId="0" fontId="48" fillId="10" borderId="152" xfId="0" applyFont="1" applyFill="1" applyBorder="1" applyAlignment="1">
      <alignment horizontal="center" vertical="center"/>
    </xf>
    <xf numFmtId="0" fontId="48" fillId="10" borderId="0" xfId="0" applyFont="1" applyFill="1" applyBorder="1" applyAlignment="1">
      <alignment horizontal="center" vertical="center"/>
    </xf>
    <xf numFmtId="0" fontId="47" fillId="0" borderId="0" xfId="0" applyFont="1" applyFill="1" applyBorder="1" applyAlignment="1">
      <alignment horizontal="center" vertical="center" wrapText="1"/>
    </xf>
  </cellXfs>
  <cellStyles count="14">
    <cellStyle name="Komma" xfId="10" builtinId="3"/>
    <cellStyle name="Komma 2" xfId="13" xr:uid="{00000000-0005-0000-0000-000002000000}"/>
    <cellStyle name="Link" xfId="9" builtinId="8"/>
    <cellStyle name="Normal 2" xfId="7" xr:uid="{00000000-0005-0000-0000-000004000000}"/>
    <cellStyle name="Normal 2 2" xfId="6" xr:uid="{00000000-0005-0000-0000-000005000000}"/>
    <cellStyle name="Normal 2 3" xfId="8" xr:uid="{00000000-0005-0000-0000-000006000000}"/>
    <cellStyle name="Normal 2 3 2" xfId="12" xr:uid="{00000000-0005-0000-0000-000007000000}"/>
    <cellStyle name="Normal 2 4" xfId="11" xr:uid="{00000000-0005-0000-0000-000008000000}"/>
    <cellStyle name="Normal_Cultvation Patterns" xfId="5" xr:uid="{00000000-0005-0000-0000-000009000000}"/>
    <cellStyle name="Normal_Equipement" xfId="4" xr:uid="{00000000-0005-0000-0000-00000A000000}"/>
    <cellStyle name="Normal_Labour + Credit" xfId="3" xr:uid="{00000000-0005-0000-0000-00000B000000}"/>
    <cellStyle name="Normal_Land resources" xfId="1" xr:uid="{00000000-0005-0000-0000-00000C000000}"/>
    <cellStyle name="Prozent" xfId="2" builtinId="5"/>
    <cellStyle name="Standard" xfId="0" builtinId="0"/>
  </cellStyles>
  <dxfs count="8">
    <dxf>
      <fill>
        <patternFill>
          <bgColor rgb="FF92D050"/>
        </patternFill>
      </fill>
      <border>
        <left/>
        <right/>
        <top/>
        <bottom/>
        <vertical/>
        <horizontal/>
      </border>
    </dxf>
    <dxf>
      <font>
        <color rgb="FFC00000"/>
      </font>
      <fill>
        <patternFill>
          <bgColor theme="5" tint="0.79998168889431442"/>
        </patternFill>
      </fill>
    </dxf>
    <dxf>
      <font>
        <color rgb="FF9C0006"/>
      </font>
      <fill>
        <patternFill>
          <bgColor rgb="FFFFC7CE"/>
        </patternFill>
      </fill>
    </dxf>
    <dxf>
      <font>
        <color rgb="FF9C0006"/>
      </font>
      <fill>
        <patternFill>
          <bgColor rgb="FFFFC7CE"/>
        </patternFill>
      </fill>
    </dxf>
    <dxf>
      <font>
        <color rgb="FFFF0000"/>
      </font>
      <fill>
        <patternFill>
          <bgColor theme="5" tint="0.79998168889431442"/>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 Informations générales'!$C$6:$E$6</c:f>
          <c:strCache>
            <c:ptCount val="3"/>
            <c:pt idx="0">
              <c:v>Mme Tchapdié</c:v>
            </c:pt>
          </c:strCache>
        </c:strRef>
      </c:tx>
      <c:layout>
        <c:manualLayout>
          <c:xMode val="edge"/>
          <c:yMode val="edge"/>
          <c:x val="0.32844654780846694"/>
          <c:y val="7.5074015748031492E-2"/>
        </c:manualLayout>
      </c:layout>
      <c:overlay val="0"/>
      <c:spPr>
        <a:solidFill>
          <a:schemeClr val="accent3">
            <a:lumMod val="40000"/>
            <a:lumOff val="60000"/>
          </a:schemeClr>
        </a:solidFill>
      </c:spPr>
      <c:txPr>
        <a:bodyPr/>
        <a:lstStyle/>
        <a:p>
          <a:pPr>
            <a:defRPr sz="1400"/>
          </a:pPr>
          <a:endParaRPr lang="en-US"/>
        </a:p>
      </c:txPr>
    </c:title>
    <c:autoTitleDeleted val="0"/>
    <c:plotArea>
      <c:layout>
        <c:manualLayout>
          <c:layoutTarget val="inner"/>
          <c:xMode val="edge"/>
          <c:yMode val="edge"/>
          <c:x val="8.8653679961056511E-2"/>
          <c:y val="0.14608067095061394"/>
          <c:w val="0.8890056297899751"/>
          <c:h val="0.51164031088911666"/>
        </c:manualLayout>
      </c:layout>
      <c:barChart>
        <c:barDir val="col"/>
        <c:grouping val="clustered"/>
        <c:varyColors val="0"/>
        <c:ser>
          <c:idx val="0"/>
          <c:order val="0"/>
          <c:tx>
            <c:strRef>
              <c:f>'Graph table'!$B$7:$B$33</c:f>
              <c:strCache>
                <c:ptCount val="27"/>
                <c:pt idx="0">
                  <c:v>Frais de financement</c:v>
                </c:pt>
                <c:pt idx="1">
                  <c:v>Coûts d'amortissement</c:v>
                </c:pt>
                <c:pt idx="2">
                  <c:v>Cotisations des membres </c:v>
                </c:pt>
                <c:pt idx="3">
                  <c:v>Frais d'assurance</c:v>
                </c:pt>
                <c:pt idx="4">
                  <c:v>Impôt foncier</c:v>
                </c:pt>
                <c:pt idx="5">
                  <c:v>Cotisation au Fonds social</c:v>
                </c:pt>
                <c:pt idx="6">
                  <c:v>Frais de location d'équipement</c:v>
                </c:pt>
                <c:pt idx="7">
                  <c:v>Frais de location du terrain</c:v>
                </c:pt>
                <c:pt idx="8">
                  <c:v>-</c:v>
                </c:pt>
                <c:pt idx="9">
                  <c:v>-</c:v>
                </c:pt>
                <c:pt idx="10">
                  <c:v>Coûts du carburant et du gaz</c:v>
                </c:pt>
                <c:pt idx="11">
                  <c:v>Frais d'eau</c:v>
                </c:pt>
                <c:pt idx="12">
                  <c:v>Frais d'électricité</c:v>
                </c:pt>
                <c:pt idx="13">
                  <c:v>Frais de transport </c:v>
                </c:pt>
                <c:pt idx="14">
                  <c:v>Coûts salariaux (personnel permanent)</c:v>
                </c:pt>
                <c:pt idx="15">
                  <c:v>Coûts salariaux (personnel temporaire)</c:v>
                </c:pt>
                <c:pt idx="16">
                  <c:v>Semences</c:v>
                </c:pt>
                <c:pt idx="17">
                  <c:v>Fumier et engrais</c:v>
                </c:pt>
                <c:pt idx="18">
                  <c:v>Protection des végétaux</c:v>
                </c:pt>
                <c:pt idx="19">
                  <c:v>Fourrage</c:v>
                </c:pt>
                <c:pt idx="20">
                  <c:v>Services vétérinaires</c:v>
                </c:pt>
                <c:pt idx="21">
                  <c:v>
Location traction et mécanisation</c:v>
                </c:pt>
                <c:pt idx="22">
                  <c:v>Réparation et entretien de machines</c:v>
                </c:pt>
                <c:pt idx="23">
                  <c:v>Réparation et entretien de l'infrastructure</c:v>
                </c:pt>
                <c:pt idx="24">
                  <c:v>Réparation et entretien de l'irrigation</c:v>
                </c:pt>
                <c:pt idx="25">
                  <c:v>Téléphone</c:v>
                </c:pt>
                <c:pt idx="26">
                  <c:v>-</c:v>
                </c:pt>
              </c:strCache>
            </c:strRef>
          </c:tx>
          <c:invertIfNegative val="0"/>
          <c:dPt>
            <c:idx val="1"/>
            <c:invertIfNegative val="0"/>
            <c:bubble3D val="0"/>
            <c:spPr>
              <a:solidFill>
                <a:schemeClr val="tx2">
                  <a:lumMod val="60000"/>
                  <a:lumOff val="40000"/>
                </a:schemeClr>
              </a:solidFill>
            </c:spPr>
            <c:extLst>
              <c:ext xmlns:c16="http://schemas.microsoft.com/office/drawing/2014/chart" uri="{C3380CC4-5D6E-409C-BE32-E72D297353CC}">
                <c16:uniqueId val="{0000002C-BAAF-4374-8553-F2E74401B6DE}"/>
              </c:ext>
            </c:extLst>
          </c:dPt>
          <c:dPt>
            <c:idx val="9"/>
            <c:invertIfNegative val="0"/>
            <c:bubble3D val="0"/>
            <c:spPr>
              <a:solidFill>
                <a:schemeClr val="tx2">
                  <a:lumMod val="60000"/>
                  <a:lumOff val="40000"/>
                </a:schemeClr>
              </a:solidFill>
            </c:spPr>
            <c:extLst>
              <c:ext xmlns:c16="http://schemas.microsoft.com/office/drawing/2014/chart" uri="{C3380CC4-5D6E-409C-BE32-E72D297353CC}">
                <c16:uniqueId val="{00000001-D186-4F6D-A706-319755AAAC92}"/>
              </c:ext>
            </c:extLst>
          </c:dPt>
          <c:dPt>
            <c:idx val="10"/>
            <c:invertIfNegative val="0"/>
            <c:bubble3D val="0"/>
            <c:spPr>
              <a:solidFill>
                <a:schemeClr val="accent2"/>
              </a:solidFill>
            </c:spPr>
            <c:extLst>
              <c:ext xmlns:c16="http://schemas.microsoft.com/office/drawing/2014/chart" uri="{C3380CC4-5D6E-409C-BE32-E72D297353CC}">
                <c16:uniqueId val="{00000002-D186-4F6D-A706-319755AAAC92}"/>
              </c:ext>
            </c:extLst>
          </c:dPt>
          <c:dPt>
            <c:idx val="11"/>
            <c:invertIfNegative val="0"/>
            <c:bubble3D val="0"/>
            <c:spPr>
              <a:solidFill>
                <a:schemeClr val="accent2"/>
              </a:solidFill>
            </c:spPr>
            <c:extLst>
              <c:ext xmlns:c16="http://schemas.microsoft.com/office/drawing/2014/chart" uri="{C3380CC4-5D6E-409C-BE32-E72D297353CC}">
                <c16:uniqueId val="{00000003-D186-4F6D-A706-319755AAAC92}"/>
              </c:ext>
            </c:extLst>
          </c:dPt>
          <c:dPt>
            <c:idx val="12"/>
            <c:invertIfNegative val="0"/>
            <c:bubble3D val="0"/>
            <c:spPr>
              <a:solidFill>
                <a:schemeClr val="accent2"/>
              </a:solidFill>
            </c:spPr>
            <c:extLst>
              <c:ext xmlns:c16="http://schemas.microsoft.com/office/drawing/2014/chart" uri="{C3380CC4-5D6E-409C-BE32-E72D297353CC}">
                <c16:uniqueId val="{00000004-D186-4F6D-A706-319755AAAC92}"/>
              </c:ext>
            </c:extLst>
          </c:dPt>
          <c:dPt>
            <c:idx val="13"/>
            <c:invertIfNegative val="0"/>
            <c:bubble3D val="0"/>
            <c:spPr>
              <a:solidFill>
                <a:schemeClr val="accent2"/>
              </a:solidFill>
            </c:spPr>
            <c:extLst>
              <c:ext xmlns:c16="http://schemas.microsoft.com/office/drawing/2014/chart" uri="{C3380CC4-5D6E-409C-BE32-E72D297353CC}">
                <c16:uniqueId val="{00000005-D186-4F6D-A706-319755AAAC92}"/>
              </c:ext>
            </c:extLst>
          </c:dPt>
          <c:dPt>
            <c:idx val="14"/>
            <c:invertIfNegative val="0"/>
            <c:bubble3D val="0"/>
            <c:spPr>
              <a:solidFill>
                <a:schemeClr val="accent2"/>
              </a:solidFill>
            </c:spPr>
            <c:extLst>
              <c:ext xmlns:c16="http://schemas.microsoft.com/office/drawing/2014/chart" uri="{C3380CC4-5D6E-409C-BE32-E72D297353CC}">
                <c16:uniqueId val="{00000006-D186-4F6D-A706-319755AAAC92}"/>
              </c:ext>
            </c:extLst>
          </c:dPt>
          <c:dPt>
            <c:idx val="15"/>
            <c:invertIfNegative val="0"/>
            <c:bubble3D val="0"/>
            <c:spPr>
              <a:solidFill>
                <a:schemeClr val="accent2"/>
              </a:solidFill>
            </c:spPr>
            <c:extLst>
              <c:ext xmlns:c16="http://schemas.microsoft.com/office/drawing/2014/chart" uri="{C3380CC4-5D6E-409C-BE32-E72D297353CC}">
                <c16:uniqueId val="{0000000C-BAAF-4374-8553-F2E74401B6DE}"/>
              </c:ext>
            </c:extLst>
          </c:dPt>
          <c:dPt>
            <c:idx val="16"/>
            <c:invertIfNegative val="0"/>
            <c:bubble3D val="0"/>
            <c:spPr>
              <a:solidFill>
                <a:schemeClr val="accent2"/>
              </a:solidFill>
            </c:spPr>
            <c:extLst>
              <c:ext xmlns:c16="http://schemas.microsoft.com/office/drawing/2014/chart" uri="{C3380CC4-5D6E-409C-BE32-E72D297353CC}">
                <c16:uniqueId val="{0000000D-BAAF-4374-8553-F2E74401B6DE}"/>
              </c:ext>
            </c:extLst>
          </c:dPt>
          <c:dPt>
            <c:idx val="17"/>
            <c:invertIfNegative val="0"/>
            <c:bubble3D val="0"/>
            <c:spPr>
              <a:solidFill>
                <a:schemeClr val="accent2"/>
              </a:solidFill>
            </c:spPr>
            <c:extLst>
              <c:ext xmlns:c16="http://schemas.microsoft.com/office/drawing/2014/chart" uri="{C3380CC4-5D6E-409C-BE32-E72D297353CC}">
                <c16:uniqueId val="{0000000E-BAAF-4374-8553-F2E74401B6DE}"/>
              </c:ext>
            </c:extLst>
          </c:dPt>
          <c:dPt>
            <c:idx val="18"/>
            <c:invertIfNegative val="0"/>
            <c:bubble3D val="0"/>
            <c:spPr>
              <a:solidFill>
                <a:schemeClr val="accent2"/>
              </a:solidFill>
            </c:spPr>
            <c:extLst>
              <c:ext xmlns:c16="http://schemas.microsoft.com/office/drawing/2014/chart" uri="{C3380CC4-5D6E-409C-BE32-E72D297353CC}">
                <c16:uniqueId val="{0000000F-BAAF-4374-8553-F2E74401B6DE}"/>
              </c:ext>
            </c:extLst>
          </c:dPt>
          <c:dPt>
            <c:idx val="19"/>
            <c:invertIfNegative val="0"/>
            <c:bubble3D val="0"/>
            <c:spPr>
              <a:solidFill>
                <a:schemeClr val="accent2"/>
              </a:solidFill>
            </c:spPr>
            <c:extLst>
              <c:ext xmlns:c16="http://schemas.microsoft.com/office/drawing/2014/chart" uri="{C3380CC4-5D6E-409C-BE32-E72D297353CC}">
                <c16:uniqueId val="{00000010-BAAF-4374-8553-F2E74401B6DE}"/>
              </c:ext>
            </c:extLst>
          </c:dPt>
          <c:dPt>
            <c:idx val="20"/>
            <c:invertIfNegative val="0"/>
            <c:bubble3D val="0"/>
            <c:spPr>
              <a:solidFill>
                <a:schemeClr val="accent2"/>
              </a:solidFill>
            </c:spPr>
            <c:extLst>
              <c:ext xmlns:c16="http://schemas.microsoft.com/office/drawing/2014/chart" uri="{C3380CC4-5D6E-409C-BE32-E72D297353CC}">
                <c16:uniqueId val="{00000011-BAAF-4374-8553-F2E74401B6DE}"/>
              </c:ext>
            </c:extLst>
          </c:dPt>
          <c:dPt>
            <c:idx val="21"/>
            <c:invertIfNegative val="0"/>
            <c:bubble3D val="0"/>
            <c:spPr>
              <a:solidFill>
                <a:schemeClr val="accent2"/>
              </a:solidFill>
            </c:spPr>
            <c:extLst>
              <c:ext xmlns:c16="http://schemas.microsoft.com/office/drawing/2014/chart" uri="{C3380CC4-5D6E-409C-BE32-E72D297353CC}">
                <c16:uniqueId val="{00000012-BAAF-4374-8553-F2E74401B6DE}"/>
              </c:ext>
            </c:extLst>
          </c:dPt>
          <c:dPt>
            <c:idx val="22"/>
            <c:invertIfNegative val="0"/>
            <c:bubble3D val="0"/>
            <c:spPr>
              <a:solidFill>
                <a:schemeClr val="accent2"/>
              </a:solidFill>
            </c:spPr>
            <c:extLst>
              <c:ext xmlns:c16="http://schemas.microsoft.com/office/drawing/2014/chart" uri="{C3380CC4-5D6E-409C-BE32-E72D297353CC}">
                <c16:uniqueId val="{00000013-BAAF-4374-8553-F2E74401B6DE}"/>
              </c:ext>
            </c:extLst>
          </c:dPt>
          <c:dPt>
            <c:idx val="23"/>
            <c:invertIfNegative val="0"/>
            <c:bubble3D val="0"/>
            <c:spPr>
              <a:solidFill>
                <a:schemeClr val="accent2"/>
              </a:solidFill>
            </c:spPr>
            <c:extLst>
              <c:ext xmlns:c16="http://schemas.microsoft.com/office/drawing/2014/chart" uri="{C3380CC4-5D6E-409C-BE32-E72D297353CC}">
                <c16:uniqueId val="{00000014-BAAF-4374-8553-F2E74401B6DE}"/>
              </c:ext>
            </c:extLst>
          </c:dPt>
          <c:dPt>
            <c:idx val="24"/>
            <c:invertIfNegative val="0"/>
            <c:bubble3D val="0"/>
            <c:spPr>
              <a:solidFill>
                <a:schemeClr val="accent2"/>
              </a:solidFill>
            </c:spPr>
            <c:extLst>
              <c:ext xmlns:c16="http://schemas.microsoft.com/office/drawing/2014/chart" uri="{C3380CC4-5D6E-409C-BE32-E72D297353CC}">
                <c16:uniqueId val="{00000015-BAAF-4374-8553-F2E74401B6DE}"/>
              </c:ext>
            </c:extLst>
          </c:dPt>
          <c:dPt>
            <c:idx val="25"/>
            <c:invertIfNegative val="0"/>
            <c:bubble3D val="0"/>
            <c:spPr>
              <a:solidFill>
                <a:schemeClr val="accent2"/>
              </a:solidFill>
            </c:spPr>
            <c:extLst>
              <c:ext xmlns:c16="http://schemas.microsoft.com/office/drawing/2014/chart" uri="{C3380CC4-5D6E-409C-BE32-E72D297353CC}">
                <c16:uniqueId val="{00000016-BAAF-4374-8553-F2E74401B6DE}"/>
              </c:ext>
            </c:extLst>
          </c:dPt>
          <c:dPt>
            <c:idx val="26"/>
            <c:invertIfNegative val="0"/>
            <c:bubble3D val="0"/>
            <c:spPr>
              <a:solidFill>
                <a:schemeClr val="accent2"/>
              </a:solidFill>
            </c:spPr>
            <c:extLst>
              <c:ext xmlns:c16="http://schemas.microsoft.com/office/drawing/2014/chart" uri="{C3380CC4-5D6E-409C-BE32-E72D297353CC}">
                <c16:uniqueId val="{00000017-BAAF-4374-8553-F2E74401B6DE}"/>
              </c:ext>
            </c:extLst>
          </c:dPt>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'Graph table'!$B$7:$B$33</c:f>
              <c:strCache>
                <c:ptCount val="27"/>
                <c:pt idx="0">
                  <c:v>Frais de financement</c:v>
                </c:pt>
                <c:pt idx="1">
                  <c:v>Coûts d'amortissement</c:v>
                </c:pt>
                <c:pt idx="2">
                  <c:v>Cotisations des membres </c:v>
                </c:pt>
                <c:pt idx="3">
                  <c:v>Frais d'assurance</c:v>
                </c:pt>
                <c:pt idx="4">
                  <c:v>Impôt foncier</c:v>
                </c:pt>
                <c:pt idx="5">
                  <c:v>Cotisation au Fonds social</c:v>
                </c:pt>
                <c:pt idx="6">
                  <c:v>Frais de location d'équipement</c:v>
                </c:pt>
                <c:pt idx="7">
                  <c:v>Frais de location du terrain</c:v>
                </c:pt>
                <c:pt idx="8">
                  <c:v>-</c:v>
                </c:pt>
                <c:pt idx="9">
                  <c:v>-</c:v>
                </c:pt>
                <c:pt idx="10">
                  <c:v>Coûts du carburant et du gaz</c:v>
                </c:pt>
                <c:pt idx="11">
                  <c:v>Frais d'eau</c:v>
                </c:pt>
                <c:pt idx="12">
                  <c:v>Frais d'électricité</c:v>
                </c:pt>
                <c:pt idx="13">
                  <c:v>Frais de transport </c:v>
                </c:pt>
                <c:pt idx="14">
                  <c:v>Coûts salariaux (personnel permanent)</c:v>
                </c:pt>
                <c:pt idx="15">
                  <c:v>Coûts salariaux (personnel temporaire)</c:v>
                </c:pt>
                <c:pt idx="16">
                  <c:v>Semences</c:v>
                </c:pt>
                <c:pt idx="17">
                  <c:v>Fumier et engrais</c:v>
                </c:pt>
                <c:pt idx="18">
                  <c:v>Protection des végétaux</c:v>
                </c:pt>
                <c:pt idx="19">
                  <c:v>Fourrage</c:v>
                </c:pt>
                <c:pt idx="20">
                  <c:v>Services vétérinaires</c:v>
                </c:pt>
                <c:pt idx="21">
                  <c:v>
Location traction et mécanisation</c:v>
                </c:pt>
                <c:pt idx="22">
                  <c:v>Réparation et entretien de machines</c:v>
                </c:pt>
                <c:pt idx="23">
                  <c:v>Réparation et entretien de l'infrastructure</c:v>
                </c:pt>
                <c:pt idx="24">
                  <c:v>Réparation et entretien de l'irrigation</c:v>
                </c:pt>
                <c:pt idx="25">
                  <c:v>Téléphone</c:v>
                </c:pt>
                <c:pt idx="26">
                  <c:v>-</c:v>
                </c:pt>
              </c:strCache>
            </c:strRef>
          </c:cat>
          <c:val>
            <c:numRef>
              <c:f>'Graph table'!$C$7:$C$33</c:f>
              <c:numCache>
                <c:formatCode>#,##0</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extLst>
            <c:ext xmlns:c16="http://schemas.microsoft.com/office/drawing/2014/chart" uri="{C3380CC4-5D6E-409C-BE32-E72D297353CC}">
              <c16:uniqueId val="{00000000-D186-4F6D-A706-319755AAAC92}"/>
            </c:ext>
          </c:extLst>
        </c:ser>
        <c:dLbls>
          <c:showLegendKey val="0"/>
          <c:showVal val="0"/>
          <c:showCatName val="0"/>
          <c:showSerName val="0"/>
          <c:showPercent val="0"/>
          <c:showBubbleSize val="0"/>
        </c:dLbls>
        <c:gapWidth val="75"/>
        <c:overlap val="-25"/>
        <c:axId val="45028864"/>
        <c:axId val="45030400"/>
      </c:barChart>
      <c:catAx>
        <c:axId val="45028864"/>
        <c:scaling>
          <c:orientation val="minMax"/>
        </c:scaling>
        <c:delete val="0"/>
        <c:axPos val="b"/>
        <c:numFmt formatCode="General" sourceLinked="0"/>
        <c:majorTickMark val="none"/>
        <c:minorTickMark val="none"/>
        <c:tickLblPos val="nextTo"/>
        <c:txPr>
          <a:bodyPr/>
          <a:lstStyle/>
          <a:p>
            <a:pPr>
              <a:defRPr sz="1000" b="0">
                <a:solidFill>
                  <a:sysClr val="windowText" lastClr="000000"/>
                </a:solidFill>
              </a:defRPr>
            </a:pPr>
            <a:endParaRPr lang="en-US"/>
          </a:p>
        </c:txPr>
        <c:crossAx val="45030400"/>
        <c:crosses val="autoZero"/>
        <c:auto val="1"/>
        <c:lblAlgn val="ctr"/>
        <c:lblOffset val="100"/>
        <c:noMultiLvlLbl val="0"/>
      </c:catAx>
      <c:valAx>
        <c:axId val="45030400"/>
        <c:scaling>
          <c:orientation val="minMax"/>
        </c:scaling>
        <c:delete val="0"/>
        <c:axPos val="l"/>
        <c:majorGridlines/>
        <c:numFmt formatCode="#,##0" sourceLinked="0"/>
        <c:majorTickMark val="none"/>
        <c:minorTickMark val="none"/>
        <c:tickLblPos val="nextTo"/>
        <c:spPr>
          <a:ln w="9525">
            <a:noFill/>
          </a:ln>
        </c:spPr>
        <c:crossAx val="45028864"/>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8.png"/><Relationship Id="rId1" Type="http://schemas.openxmlformats.org/officeDocument/2006/relationships/image" Target="../media/image7.png"/><Relationship Id="rId6" Type="http://schemas.microsoft.com/office/2007/relationships/hdphoto" Target="../media/hdphoto2.wdp"/><Relationship Id="rId5" Type="http://schemas.openxmlformats.org/officeDocument/2006/relationships/image" Target="../media/image10.png"/><Relationship Id="rId4" Type="http://schemas.openxmlformats.org/officeDocument/2006/relationships/image" Target="../media/image9.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1.jpe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49</xdr:row>
      <xdr:rowOff>83297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7938</xdr:rowOff>
    </xdr:from>
    <xdr:to>
      <xdr:col>9</xdr:col>
      <xdr:colOff>309562</xdr:colOff>
      <xdr:row>9</xdr:row>
      <xdr:rowOff>8707</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59575" y="166688"/>
          <a:ext cx="4250675" cy="1270769"/>
        </a:xfrm>
        <a:prstGeom prst="rect">
          <a:avLst/>
        </a:prstGeom>
        <a:solidFill>
          <a:schemeClr val="accent3">
            <a:lumMod val="20000"/>
            <a:lumOff val="80000"/>
          </a:schemeClr>
        </a:solidFill>
        <a:ln>
          <a:noFill/>
        </a:ln>
      </xdr:spPr>
    </xdr:pic>
    <xdr:clientData/>
  </xdr:twoCellAnchor>
  <xdr:twoCellAnchor>
    <xdr:from>
      <xdr:col>3</xdr:col>
      <xdr:colOff>1680</xdr:colOff>
      <xdr:row>26</xdr:row>
      <xdr:rowOff>6926</xdr:rowOff>
    </xdr:from>
    <xdr:to>
      <xdr:col>9</xdr:col>
      <xdr:colOff>752474</xdr:colOff>
      <xdr:row>34</xdr:row>
      <xdr:rowOff>133350</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744755" y="4445576"/>
          <a:ext cx="4236944" cy="1488499"/>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900" b="0" i="0" u="none" strike="noStrike">
              <a:solidFill>
                <a:sysClr val="windowText" lastClr="000000"/>
              </a:solidFill>
              <a:effectLst/>
              <a:latin typeface="Arial" panose="020B0604020202020204" pitchFamily="34" charset="0"/>
              <a:ea typeface="+mn-ea"/>
              <a:cs typeface="Arial" panose="020B0604020202020204" pitchFamily="34" charset="0"/>
            </a:rPr>
            <a:t>●  N'ajoutez des données que dans des cellules blanches (non colorées) !</a:t>
          </a:r>
        </a:p>
        <a:p>
          <a:pPr marL="0" marR="0" lvl="0" indent="0" algn="l" defTabSz="914400" eaLnBrk="1" fontAlgn="auto" latinLnBrk="0" hangingPunct="1">
            <a:lnSpc>
              <a:spcPct val="100000"/>
            </a:lnSpc>
            <a:spcBef>
              <a:spcPts val="0"/>
            </a:spcBef>
            <a:spcAft>
              <a:spcPts val="0"/>
            </a:spcAft>
            <a:buClrTx/>
            <a:buSzTx/>
            <a:buFontTx/>
            <a:buNone/>
            <a:tabLst/>
            <a:defRPr/>
          </a:pPr>
          <a:r>
            <a:rPr lang="de-DE" sz="900" b="0" i="0">
              <a:solidFill>
                <a:sysClr val="windowText" lastClr="000000"/>
              </a:solidFill>
              <a:effectLst/>
              <a:latin typeface="+mn-lt"/>
              <a:ea typeface="+mn-ea"/>
              <a:cs typeface="+mn-cs"/>
            </a:rPr>
            <a:t>● </a:t>
          </a:r>
          <a:r>
            <a:rPr lang="de-DE" sz="900">
              <a:solidFill>
                <a:sysClr val="windowText" lastClr="000000"/>
              </a:solidFill>
              <a:effectLst/>
              <a:latin typeface="Arial" panose="020B0604020202020204" pitchFamily="34" charset="0"/>
              <a:ea typeface="+mn-ea"/>
              <a:cs typeface="Arial" panose="020B0604020202020204" pitchFamily="34" charset="0"/>
            </a:rPr>
            <a:t>Il peut contenir des exemples de valeurs et du texte à titre d'illustration. Veuillez ajuster ou enlever.</a:t>
          </a:r>
        </a:p>
        <a:p>
          <a:pPr marL="0" marR="0" lvl="0" indent="0" algn="l" defTabSz="914400" eaLnBrk="1" fontAlgn="auto" latinLnBrk="0" hangingPunct="1">
            <a:lnSpc>
              <a:spcPct val="100000"/>
            </a:lnSpc>
            <a:spcBef>
              <a:spcPts val="0"/>
            </a:spcBef>
            <a:spcAft>
              <a:spcPts val="0"/>
            </a:spcAft>
            <a:buClrTx/>
            <a:buSzTx/>
            <a:buFontTx/>
            <a:buNone/>
            <a:tabLst/>
            <a:defRPr/>
          </a:pPr>
          <a:r>
            <a:rPr lang="de-DE" sz="900" b="0" i="0">
              <a:solidFill>
                <a:sysClr val="windowText" lastClr="000000"/>
              </a:solidFill>
              <a:effectLst/>
              <a:latin typeface="Arial" panose="020B0604020202020204" pitchFamily="34" charset="0"/>
              <a:ea typeface="+mn-ea"/>
              <a:cs typeface="Arial" panose="020B0604020202020204" pitchFamily="34" charset="0"/>
            </a:rPr>
            <a:t>● </a:t>
          </a:r>
          <a:r>
            <a:rPr lang="de-DE" sz="900" b="0" i="0" u="none" strike="noStrike">
              <a:solidFill>
                <a:sysClr val="windowText" lastClr="000000"/>
              </a:solidFill>
              <a:effectLst/>
              <a:latin typeface="Arial" panose="020B0604020202020204" pitchFamily="34" charset="0"/>
              <a:ea typeface="+mn-ea"/>
              <a:cs typeface="Arial" panose="020B0604020202020204" pitchFamily="34" charset="0"/>
            </a:rPr>
            <a:t>Cet outil fournit une évaluation indicative de la rentabilité des exploitations agricoles et devrait être complété par des évaluations plus approfondies et plus détaillées, des analyses de marché et d'autres contrôles préalables, avant de s'engager dans des investissements à grande échelle.</a:t>
          </a:r>
        </a:p>
        <a:p>
          <a:pPr marL="0" marR="0" lvl="0" indent="0" algn="l"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mn-lt"/>
              <a:ea typeface="+mn-ea"/>
              <a:cs typeface="+mn-cs"/>
            </a:rPr>
            <a:t>● </a:t>
          </a:r>
          <a:r>
            <a:rPr lang="de-DE" sz="900" b="0" i="0" u="none" strike="noStrike">
              <a:solidFill>
                <a:sysClr val="windowText" lastClr="000000"/>
              </a:solidFill>
              <a:effectLst/>
              <a:latin typeface="Arial" panose="020B0604020202020204" pitchFamily="34" charset="0"/>
              <a:ea typeface="+mn-ea"/>
              <a:cs typeface="Arial" panose="020B0604020202020204" pitchFamily="34" charset="0"/>
            </a:rPr>
            <a:t>Cet outil contient de nombreuses formules ou calculs critiques.</a:t>
          </a:r>
        </a:p>
        <a:p>
          <a:pPr marL="0" marR="0" lvl="0" indent="0" algn="l" defTabSz="914400" eaLnBrk="1" fontAlgn="auto" latinLnBrk="0" hangingPunct="1">
            <a:lnSpc>
              <a:spcPct val="100000"/>
            </a:lnSpc>
            <a:spcBef>
              <a:spcPts val="0"/>
            </a:spcBef>
            <a:spcAft>
              <a:spcPts val="0"/>
            </a:spcAft>
            <a:buClrTx/>
            <a:buSzTx/>
            <a:buFontTx/>
            <a:buNone/>
            <a:tabLst/>
            <a:defRPr/>
          </a:pPr>
          <a:r>
            <a:rPr lang="de-DE" sz="900" b="0" i="0" u="none" strike="noStrike">
              <a:solidFill>
                <a:sysClr val="windowText" lastClr="000000"/>
              </a:solidFill>
              <a:effectLst/>
              <a:latin typeface="Arial" panose="020B0604020202020204" pitchFamily="34" charset="0"/>
              <a:ea typeface="+mn-ea"/>
              <a:cs typeface="Arial" panose="020B0604020202020204" pitchFamily="34" charset="0"/>
            </a:rPr>
            <a:t>● Pour le mot de passe, visitez: https://energypedia.info/wiki/SPIS_Toolbox_-_Password</a:t>
          </a:r>
        </a:p>
      </xdr:txBody>
    </xdr:sp>
    <xdr:clientData/>
  </xdr:twoCellAnchor>
  <xdr:twoCellAnchor editAs="oneCell">
    <xdr:from>
      <xdr:col>6</xdr:col>
      <xdr:colOff>12326</xdr:colOff>
      <xdr:row>106</xdr:row>
      <xdr:rowOff>114778</xdr:rowOff>
    </xdr:from>
    <xdr:to>
      <xdr:col>8</xdr:col>
      <xdr:colOff>118782</xdr:colOff>
      <xdr:row>110</xdr:row>
      <xdr:rowOff>156881</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498476" y="16802578"/>
          <a:ext cx="1268506" cy="689803"/>
        </a:xfrm>
        <a:prstGeom prst="rect">
          <a:avLst/>
        </a:prstGeom>
      </xdr:spPr>
    </xdr:pic>
    <xdr:clientData/>
  </xdr:twoCellAnchor>
  <xdr:twoCellAnchor editAs="oneCell">
    <xdr:from>
      <xdr:col>7</xdr:col>
      <xdr:colOff>54574</xdr:colOff>
      <xdr:row>2</xdr:row>
      <xdr:rowOff>15876</xdr:rowOff>
    </xdr:from>
    <xdr:to>
      <xdr:col>9</xdr:col>
      <xdr:colOff>761999</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388449" y="339726"/>
          <a:ext cx="2002825"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36</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260350</xdr:colOff>
      <xdr:row>11</xdr:row>
      <xdr:rowOff>69850</xdr:rowOff>
    </xdr:from>
    <xdr:to>
      <xdr:col>9</xdr:col>
      <xdr:colOff>756391</xdr:colOff>
      <xdr:row>14</xdr:row>
      <xdr:rowOff>116607</xdr:rowOff>
    </xdr:to>
    <xdr:grpSp>
      <xdr:nvGrpSpPr>
        <xdr:cNvPr id="10" name="Gruppieren 9">
          <a:extLst>
            <a:ext uri="{FF2B5EF4-FFF2-40B4-BE49-F238E27FC236}">
              <a16:creationId xmlns:a16="http://schemas.microsoft.com/office/drawing/2014/main" id="{00000000-0008-0000-0000-00000A000000}"/>
            </a:ext>
          </a:extLst>
        </xdr:cNvPr>
        <xdr:cNvGrpSpPr>
          <a:grpSpLocks noChangeAspect="1"/>
        </xdr:cNvGrpSpPr>
      </xdr:nvGrpSpPr>
      <xdr:grpSpPr>
        <a:xfrm>
          <a:off x="1422400" y="1851025"/>
          <a:ext cx="4563216" cy="532532"/>
          <a:chOff x="309337" y="3382268"/>
          <a:chExt cx="10920586" cy="1238051"/>
        </a:xfrm>
      </xdr:grpSpPr>
      <xdr:pic>
        <xdr:nvPicPr>
          <xdr:cNvPr id="11" name="Inhaltsplatzhalter 3">
            <a:extLst>
              <a:ext uri="{FF2B5EF4-FFF2-40B4-BE49-F238E27FC236}">
                <a16:creationId xmlns:a16="http://schemas.microsoft.com/office/drawing/2014/main" id="{00000000-0008-0000-0000-00000B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2" name="Grafik 11">
            <a:extLst>
              <a:ext uri="{FF2B5EF4-FFF2-40B4-BE49-F238E27FC236}">
                <a16:creationId xmlns:a16="http://schemas.microsoft.com/office/drawing/2014/main" id="{00000000-0008-0000-0000-00000C000000}"/>
              </a:ext>
            </a:extLst>
          </xdr:cNvPr>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twoCellAnchor>
    <xdr:from>
      <xdr:col>0</xdr:col>
      <xdr:colOff>279400</xdr:colOff>
      <xdr:row>59</xdr:row>
      <xdr:rowOff>0</xdr:rowOff>
    </xdr:from>
    <xdr:to>
      <xdr:col>9</xdr:col>
      <xdr:colOff>603250</xdr:colOff>
      <xdr:row>60</xdr:row>
      <xdr:rowOff>0</xdr:rowOff>
    </xdr:to>
    <xdr:sp macro="" textlink="">
      <xdr:nvSpPr>
        <xdr:cNvPr id="15" name="Text Box 1">
          <a:extLst>
            <a:ext uri="{FF2B5EF4-FFF2-40B4-BE49-F238E27FC236}">
              <a16:creationId xmlns:a16="http://schemas.microsoft.com/office/drawing/2014/main" id="{00000000-0008-0000-0000-00000F000000}"/>
            </a:ext>
          </a:extLst>
        </xdr:cNvPr>
        <xdr:cNvSpPr txBox="1">
          <a:spLocks noChangeArrowheads="1"/>
        </xdr:cNvSpPr>
      </xdr:nvSpPr>
      <xdr:spPr bwMode="auto">
        <a:xfrm>
          <a:off x="279400" y="9575800"/>
          <a:ext cx="5810250" cy="1193800"/>
        </a:xfrm>
        <a:prstGeom prst="rect">
          <a:avLst/>
        </a:prstGeom>
        <a:solidFill>
          <a:schemeClr val="accent6">
            <a:lumMod val="60000"/>
            <a:lumOff val="40000"/>
          </a:schemeClr>
        </a:solidFill>
        <a:ln w="28575">
          <a:solidFill>
            <a:schemeClr val="accent6">
              <a:lumMod val="75000"/>
            </a:schemeClr>
          </a:solidFill>
          <a:miter lim="800000"/>
          <a:headEnd/>
          <a:tailEnd/>
        </a:ln>
      </xdr:spPr>
      <xdr:txBody>
        <a:bodyPr vertOverflow="clip" wrap="square" lIns="36576" tIns="32004" rIns="0" bIns="0" anchor="ctr" upright="1"/>
        <a:lstStyle/>
        <a:p>
          <a:pPr algn="ctr" rtl="0">
            <a:defRPr sz="1000"/>
          </a:pPr>
          <a:r>
            <a:rPr lang="de-DE" sz="1100" b="1" i="0" u="none" strike="noStrike" baseline="0">
              <a:solidFill>
                <a:srgbClr val="000000"/>
              </a:solidFill>
              <a:latin typeface="Arial"/>
              <a:cs typeface="Arial"/>
            </a:rPr>
            <a:t>Votre attention: </a:t>
          </a:r>
          <a:r>
            <a:rPr lang="de-DE" sz="1100" b="0" i="0" u="none" strike="noStrike" baseline="0">
              <a:solidFill>
                <a:srgbClr val="000000"/>
              </a:solidFill>
              <a:latin typeface="Arial"/>
              <a:cs typeface="Arial"/>
            </a:rPr>
            <a:t>Vous verrez des mots et des phrases en anglais dans "1 Informations générales" qui sont nécessaires pour garder l'intégrité des formules. Vous trouverez la traduction de ces mots et phrases sur la dernière feuille "Traduction". </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39688</xdr:colOff>
      <xdr:row>50</xdr:row>
      <xdr:rowOff>82550</xdr:rowOff>
    </xdr:from>
    <xdr:to>
      <xdr:col>15</xdr:col>
      <xdr:colOff>144463</xdr:colOff>
      <xdr:row>55</xdr:row>
      <xdr:rowOff>141485</xdr:rowOff>
    </xdr:to>
    <xdr:pic>
      <xdr:nvPicPr>
        <xdr:cNvPr id="2" name="Picture 2" descr="&lt;strong&gt;Clipart&lt;/strong&gt; - &lt;strong&gt;Calculator&lt;/strong&gt;">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59763" y="10798175"/>
          <a:ext cx="771525" cy="1011435"/>
        </a:xfrm>
        <a:prstGeom prst="rect">
          <a:avLst/>
        </a:prstGeom>
      </xdr:spPr>
    </xdr:pic>
    <xdr:clientData/>
  </xdr:twoCellAnchor>
  <xdr:twoCellAnchor editAs="oneCell">
    <xdr:from>
      <xdr:col>1</xdr:col>
      <xdr:colOff>1095784</xdr:colOff>
      <xdr:row>4</xdr:row>
      <xdr:rowOff>188365</xdr:rowOff>
    </xdr:from>
    <xdr:to>
      <xdr:col>2</xdr:col>
      <xdr:colOff>161457</xdr:colOff>
      <xdr:row>8</xdr:row>
      <xdr:rowOff>59108</xdr:rowOff>
    </xdr:to>
    <xdr:pic>
      <xdr:nvPicPr>
        <xdr:cNvPr id="3" name="Picture 2" descr="File:Ear of corn.png - Wikimedia Commons">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0" b="100000" l="0" r="100000"/>
                  </a14:imgEffect>
                </a14:imgLayer>
              </a14:imgProps>
            </a:ext>
            <a:ext uri="{28A0092B-C50C-407E-A947-70E740481C1C}">
              <a14:useLocalDpi xmlns:a14="http://schemas.microsoft.com/office/drawing/2010/main" val="0"/>
            </a:ext>
          </a:extLst>
        </a:blip>
        <a:stretch>
          <a:fillRect/>
        </a:stretch>
      </xdr:blipFill>
      <xdr:spPr>
        <a:xfrm rot="18934396">
          <a:off x="1341847" y="966240"/>
          <a:ext cx="788110" cy="902618"/>
        </a:xfrm>
        <a:prstGeom prst="rect">
          <a:avLst/>
        </a:prstGeom>
        <a:effectLst>
          <a:outerShdw blurRad="50800" dist="38100" dir="2700000" algn="tl" rotWithShape="0">
            <a:prstClr val="black">
              <a:alpha val="40000"/>
            </a:prstClr>
          </a:outerShdw>
        </a:effectLst>
      </xdr:spPr>
    </xdr:pic>
    <xdr:clientData/>
  </xdr:twoCellAnchor>
  <xdr:twoCellAnchor editAs="oneCell">
    <xdr:from>
      <xdr:col>1</xdr:col>
      <xdr:colOff>921585</xdr:colOff>
      <xdr:row>22</xdr:row>
      <xdr:rowOff>38099</xdr:rowOff>
    </xdr:from>
    <xdr:to>
      <xdr:col>2</xdr:col>
      <xdr:colOff>133350</xdr:colOff>
      <xdr:row>23</xdr:row>
      <xdr:rowOff>135633</xdr:rowOff>
    </xdr:to>
    <xdr:pic>
      <xdr:nvPicPr>
        <xdr:cNvPr id="4" name="Picture 3" descr="Avocado PNG">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169235" y="4705349"/>
          <a:ext cx="935790" cy="583309"/>
        </a:xfrm>
        <a:prstGeom prst="rect">
          <a:avLst/>
        </a:prstGeom>
      </xdr:spPr>
    </xdr:pic>
    <xdr:clientData/>
  </xdr:twoCellAnchor>
  <xdr:twoCellAnchor editAs="oneCell">
    <xdr:from>
      <xdr:col>1</xdr:col>
      <xdr:colOff>933452</xdr:colOff>
      <xdr:row>39</xdr:row>
      <xdr:rowOff>30194</xdr:rowOff>
    </xdr:from>
    <xdr:to>
      <xdr:col>1</xdr:col>
      <xdr:colOff>1676400</xdr:colOff>
      <xdr:row>39</xdr:row>
      <xdr:rowOff>620182</xdr:rowOff>
    </xdr:to>
    <xdr:pic>
      <xdr:nvPicPr>
        <xdr:cNvPr id="7" name="Picture 6" descr="Sheep clip art">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5" cstate="print">
          <a:extLst>
            <a:ext uri="{BEBA8EAE-BF5A-486C-A8C5-ECC9F3942E4B}">
              <a14:imgProps xmlns:a14="http://schemas.microsoft.com/office/drawing/2010/main">
                <a14:imgLayer r:embed="rId6">
                  <a14:imgEffect>
                    <a14:backgroundRemoval t="0" b="100000" l="0" r="100000">
                      <a14:foregroundMark x1="94706" y1="11481" x2="94706" y2="11481"/>
                      <a14:foregroundMark x1="10000" y1="44444" x2="10000" y2="44444"/>
                      <a14:foregroundMark x1="22647" y1="28889" x2="22647" y2="28889"/>
                    </a14:backgroundRemoval>
                  </a14:imgEffect>
                </a14:imgLayer>
              </a14:imgProps>
            </a:ext>
            <a:ext uri="{28A0092B-C50C-407E-A947-70E740481C1C}">
              <a14:useLocalDpi xmlns:a14="http://schemas.microsoft.com/office/drawing/2010/main" val="0"/>
            </a:ext>
          </a:extLst>
        </a:blip>
        <a:stretch>
          <a:fillRect/>
        </a:stretch>
      </xdr:blipFill>
      <xdr:spPr>
        <a:xfrm>
          <a:off x="1198035" y="7629027"/>
          <a:ext cx="742948" cy="589988"/>
        </a:xfrm>
        <a:prstGeom prst="rect">
          <a:avLst/>
        </a:prstGeom>
        <a:effectLst>
          <a:outerShdw blurRad="50800" dist="38100" dir="2700000" algn="tl" rotWithShape="0">
            <a:prstClr val="black">
              <a:alpha val="40000"/>
            </a:prstClr>
          </a:outerShdw>
        </a:effec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209550</xdr:colOff>
      <xdr:row>21</xdr:row>
      <xdr:rowOff>95251</xdr:rowOff>
    </xdr:from>
    <xdr:to>
      <xdr:col>8</xdr:col>
      <xdr:colOff>95250</xdr:colOff>
      <xdr:row>54</xdr:row>
      <xdr:rowOff>76201</xdr:rowOff>
    </xdr:to>
    <xdr:grpSp>
      <xdr:nvGrpSpPr>
        <xdr:cNvPr id="6" name="Group 5">
          <a:extLst>
            <a:ext uri="{FF2B5EF4-FFF2-40B4-BE49-F238E27FC236}">
              <a16:creationId xmlns:a16="http://schemas.microsoft.com/office/drawing/2014/main" id="{00000000-0008-0000-0900-000006000000}"/>
            </a:ext>
          </a:extLst>
        </xdr:cNvPr>
        <xdr:cNvGrpSpPr/>
      </xdr:nvGrpSpPr>
      <xdr:grpSpPr>
        <a:xfrm>
          <a:off x="209550" y="4212168"/>
          <a:ext cx="7473950" cy="5918200"/>
          <a:chOff x="356943" y="6929440"/>
          <a:chExt cx="5959224" cy="2533656"/>
        </a:xfrm>
      </xdr:grpSpPr>
      <xdr:graphicFrame macro="">
        <xdr:nvGraphicFramePr>
          <xdr:cNvPr id="7" name="Chart 6">
            <a:extLst>
              <a:ext uri="{FF2B5EF4-FFF2-40B4-BE49-F238E27FC236}">
                <a16:creationId xmlns:a16="http://schemas.microsoft.com/office/drawing/2014/main" id="{00000000-0008-0000-0900-000007000000}"/>
              </a:ext>
            </a:extLst>
          </xdr:cNvPr>
          <xdr:cNvGraphicFramePr/>
        </xdr:nvGraphicFramePr>
        <xdr:xfrm>
          <a:off x="356943" y="6929440"/>
          <a:ext cx="5959224" cy="2533656"/>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8" name="TextBox 7">
            <a:extLst>
              <a:ext uri="{FF2B5EF4-FFF2-40B4-BE49-F238E27FC236}">
                <a16:creationId xmlns:a16="http://schemas.microsoft.com/office/drawing/2014/main" id="{00000000-0008-0000-0900-000008000000}"/>
              </a:ext>
            </a:extLst>
          </xdr:cNvPr>
          <xdr:cNvSpPr txBox="1"/>
        </xdr:nvSpPr>
        <xdr:spPr>
          <a:xfrm>
            <a:off x="1204467" y="6982656"/>
            <a:ext cx="4558926" cy="1413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a:solidFill>
                  <a:sysClr val="windowText" lastClr="000000"/>
                </a:solidFill>
              </a:rPr>
              <a:t>Total des coûts </a:t>
            </a:r>
            <a:r>
              <a:rPr lang="en-US" sz="1600" b="1">
                <a:solidFill>
                  <a:srgbClr val="0070C0"/>
                </a:solidFill>
              </a:rPr>
              <a:t>fixes</a:t>
            </a:r>
            <a:r>
              <a:rPr lang="en-US" sz="1600" b="1">
                <a:solidFill>
                  <a:sysClr val="windowText" lastClr="000000"/>
                </a:solidFill>
              </a:rPr>
              <a:t> et </a:t>
            </a:r>
            <a:r>
              <a:rPr lang="en-US" sz="1600" b="1">
                <a:solidFill>
                  <a:schemeClr val="accent2">
                    <a:lumMod val="75000"/>
                  </a:schemeClr>
                </a:solidFill>
              </a:rPr>
              <a:t>variables</a:t>
            </a:r>
            <a:r>
              <a:rPr lang="en-US" sz="1600" b="1">
                <a:solidFill>
                  <a:sysClr val="windowText" lastClr="000000"/>
                </a:solidFill>
              </a:rPr>
              <a:t> annuels </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694765</xdr:colOff>
      <xdr:row>2</xdr:row>
      <xdr:rowOff>100853</xdr:rowOff>
    </xdr:from>
    <xdr:to>
      <xdr:col>8</xdr:col>
      <xdr:colOff>693084</xdr:colOff>
      <xdr:row>7</xdr:row>
      <xdr:rowOff>81347</xdr:rowOff>
    </xdr:to>
    <xdr:pic>
      <xdr:nvPicPr>
        <xdr:cNvPr id="2" name="Picture 2" descr="&lt;strong&gt;Clipart&lt;/strong&gt; - &lt;strong&gt;Calculator&lt;/strong&gt;">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83706" y="605118"/>
          <a:ext cx="771525" cy="101143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theme="6" tint="-0.499984740745262"/>
  </sheetPr>
  <dimension ref="A1:K111"/>
  <sheetViews>
    <sheetView tabSelected="1" view="pageBreakPreview" topLeftCell="A64" zoomScaleNormal="100" zoomScaleSheetLayoutView="100" workbookViewId="0">
      <selection activeCell="G48" sqref="G48:J49"/>
    </sheetView>
  </sheetViews>
  <sheetFormatPr baseColWidth="10" defaultColWidth="11.42578125" defaultRowHeight="15"/>
  <cols>
    <col min="1" max="9" width="8.7109375" customWidth="1"/>
  </cols>
  <sheetData>
    <row r="1" spans="4:10" s="289" customFormat="1" ht="12.75" customHeight="1"/>
    <row r="2" spans="4:10" s="289" customFormat="1" ht="12.75" customHeight="1"/>
    <row r="3" spans="4:10" s="289" customFormat="1" ht="12.75" customHeight="1"/>
    <row r="4" spans="4:10" s="289" customFormat="1" ht="12.75" customHeight="1"/>
    <row r="5" spans="4:10" s="289" customFormat="1" ht="12.75" customHeight="1"/>
    <row r="6" spans="4:10" s="289" customFormat="1" ht="12.75" customHeight="1"/>
    <row r="7" spans="4:10" s="289" customFormat="1" ht="12.75" customHeight="1"/>
    <row r="8" spans="4:10" s="289" customFormat="1" ht="12.75" customHeight="1"/>
    <row r="9" spans="4:10" s="289" customFormat="1" ht="12.75" customHeight="1"/>
    <row r="10" spans="4:10" s="289" customFormat="1" ht="12.75" customHeight="1"/>
    <row r="11" spans="4:10" s="289" customFormat="1" ht="12.75" customHeight="1">
      <c r="D11" s="461" t="s">
        <v>41</v>
      </c>
      <c r="E11" s="461"/>
      <c r="F11" s="461"/>
      <c r="G11" s="461"/>
      <c r="H11" s="461"/>
      <c r="I11" s="461"/>
      <c r="J11" s="461"/>
    </row>
    <row r="12" spans="4:10" s="289" customFormat="1" ht="12.75" customHeight="1"/>
    <row r="13" spans="4:10" s="289" customFormat="1" ht="12.75" customHeight="1"/>
    <row r="14" spans="4:10" s="289" customFormat="1" ht="12.75" customHeight="1"/>
    <row r="15" spans="4:10" s="289" customFormat="1" ht="12.75" customHeight="1"/>
    <row r="16" spans="4:10" s="289" customFormat="1" ht="12.75" customHeight="1">
      <c r="D16" s="462" t="s">
        <v>42</v>
      </c>
      <c r="E16" s="462"/>
      <c r="F16" s="462"/>
      <c r="G16" s="462"/>
      <c r="H16" s="462"/>
      <c r="I16" s="462"/>
      <c r="J16" s="462"/>
    </row>
    <row r="17" spans="4:10" s="289" customFormat="1" ht="12.75" customHeight="1"/>
    <row r="18" spans="4:10" s="289" customFormat="1" ht="12.75" customHeight="1">
      <c r="D18" s="463" t="s">
        <v>14</v>
      </c>
      <c r="E18" s="463"/>
      <c r="F18" s="463"/>
      <c r="G18" s="463"/>
      <c r="H18" s="463"/>
      <c r="I18" s="463"/>
      <c r="J18" s="463"/>
    </row>
    <row r="19" spans="4:10" s="289" customFormat="1" ht="12.75" customHeight="1">
      <c r="D19" s="520" t="s">
        <v>43</v>
      </c>
      <c r="E19" s="519"/>
      <c r="F19" s="519"/>
      <c r="G19" s="519"/>
      <c r="H19" s="519"/>
      <c r="I19" s="519"/>
      <c r="J19" s="519"/>
    </row>
    <row r="20" spans="4:10" s="289" customFormat="1" ht="12.75" customHeight="1">
      <c r="D20" s="519"/>
      <c r="E20" s="519"/>
      <c r="F20" s="519"/>
      <c r="G20" s="519"/>
      <c r="H20" s="519"/>
      <c r="I20" s="519"/>
      <c r="J20" s="519"/>
    </row>
    <row r="21" spans="4:10" s="289" customFormat="1" ht="12.75" customHeight="1">
      <c r="D21" s="519"/>
      <c r="E21" s="519"/>
      <c r="F21" s="519"/>
      <c r="G21" s="519"/>
      <c r="H21" s="519"/>
      <c r="I21" s="519"/>
      <c r="J21" s="519"/>
    </row>
    <row r="22" spans="4:10" s="289" customFormat="1" ht="12.75" customHeight="1">
      <c r="D22" s="519"/>
      <c r="E22" s="519"/>
      <c r="F22" s="519"/>
      <c r="G22" s="519"/>
      <c r="H22" s="519"/>
      <c r="I22" s="519"/>
      <c r="J22" s="519"/>
    </row>
    <row r="23" spans="4:10" s="289" customFormat="1" ht="12.75" customHeight="1">
      <c r="D23" s="519"/>
      <c r="E23" s="519"/>
      <c r="F23" s="519"/>
      <c r="G23" s="519"/>
      <c r="H23" s="519"/>
      <c r="I23" s="519"/>
      <c r="J23" s="519"/>
    </row>
    <row r="24" spans="4:10" s="289" customFormat="1" ht="30.75" customHeight="1">
      <c r="D24" s="519"/>
      <c r="E24" s="519"/>
      <c r="F24" s="519"/>
      <c r="G24" s="519"/>
      <c r="H24" s="519"/>
      <c r="I24" s="519"/>
      <c r="J24" s="519"/>
    </row>
    <row r="25" spans="4:10" s="289" customFormat="1" ht="12.75" customHeight="1">
      <c r="D25" s="292"/>
      <c r="E25" s="292"/>
      <c r="F25" s="292"/>
      <c r="G25" s="292"/>
      <c r="H25" s="292"/>
      <c r="I25" s="292"/>
      <c r="J25" s="292"/>
    </row>
    <row r="26" spans="4:10" s="289" customFormat="1" ht="12.75" customHeight="1">
      <c r="D26" s="463" t="s">
        <v>44</v>
      </c>
      <c r="E26" s="463"/>
      <c r="F26" s="463"/>
      <c r="G26" s="463"/>
      <c r="H26" s="463"/>
      <c r="I26" s="463"/>
      <c r="J26" s="463"/>
    </row>
    <row r="27" spans="4:10" s="289" customFormat="1" ht="12.75" customHeight="1"/>
    <row r="28" spans="4:10" s="289" customFormat="1" ht="12.75" customHeight="1"/>
    <row r="29" spans="4:10" s="289" customFormat="1" ht="12.75" customHeight="1"/>
    <row r="30" spans="4:10" s="289" customFormat="1" ht="12.75" customHeight="1"/>
    <row r="31" spans="4:10" s="289" customFormat="1" ht="12.75" customHeight="1"/>
    <row r="32" spans="4:10" s="289" customFormat="1" ht="12.75" customHeight="1"/>
    <row r="33" spans="4:10" s="289" customFormat="1" ht="18" customHeight="1"/>
    <row r="34" spans="4:10" s="289" customFormat="1" ht="12.75" customHeight="1">
      <c r="D34" s="288"/>
      <c r="E34" s="288"/>
      <c r="F34" s="288"/>
      <c r="G34" s="288"/>
      <c r="H34" s="288"/>
      <c r="I34" s="288"/>
      <c r="J34" s="288"/>
    </row>
    <row r="35" spans="4:10" s="289" customFormat="1" ht="12.75" customHeight="1">
      <c r="D35" s="288"/>
      <c r="E35" s="288"/>
      <c r="F35" s="288"/>
      <c r="G35" s="288"/>
      <c r="H35" s="288"/>
      <c r="I35" s="288"/>
      <c r="J35" s="288"/>
    </row>
    <row r="36" spans="4:10" s="289" customFormat="1" ht="18" customHeight="1">
      <c r="D36" s="463" t="s">
        <v>45</v>
      </c>
      <c r="E36" s="463"/>
      <c r="F36" s="463"/>
      <c r="G36" s="463"/>
      <c r="H36" s="463"/>
      <c r="I36" s="463"/>
      <c r="J36" s="463"/>
    </row>
    <row r="37" spans="4:10" s="289" customFormat="1" ht="12.75" customHeight="1" thickBot="1">
      <c r="D37" s="444" t="s">
        <v>46</v>
      </c>
    </row>
    <row r="38" spans="4:10" s="289" customFormat="1" ht="12.75" customHeight="1">
      <c r="D38" s="464" t="s">
        <v>47</v>
      </c>
      <c r="E38" s="465"/>
      <c r="F38" s="465"/>
      <c r="G38" s="468" t="s">
        <v>63</v>
      </c>
      <c r="H38" s="469"/>
      <c r="I38" s="469"/>
      <c r="J38" s="470"/>
    </row>
    <row r="39" spans="4:10" s="289" customFormat="1" ht="12.75" customHeight="1" thickBot="1">
      <c r="D39" s="466"/>
      <c r="E39" s="467"/>
      <c r="F39" s="467"/>
      <c r="G39" s="471"/>
      <c r="H39" s="472"/>
      <c r="I39" s="472"/>
      <c r="J39" s="473"/>
    </row>
    <row r="40" spans="4:10" s="289" customFormat="1" ht="12.75" customHeight="1">
      <c r="D40" s="464" t="s">
        <v>229</v>
      </c>
      <c r="E40" s="465"/>
      <c r="F40" s="485"/>
      <c r="G40" s="474" t="s">
        <v>63</v>
      </c>
      <c r="H40" s="469"/>
      <c r="I40" s="469"/>
      <c r="J40" s="470"/>
    </row>
    <row r="41" spans="4:10" s="289" customFormat="1" ht="12.75" customHeight="1" thickBot="1">
      <c r="D41" s="466"/>
      <c r="E41" s="467"/>
      <c r="F41" s="486"/>
      <c r="G41" s="471"/>
      <c r="H41" s="472"/>
      <c r="I41" s="472"/>
      <c r="J41" s="473"/>
    </row>
    <row r="42" spans="4:10" s="289" customFormat="1" ht="12.75" customHeight="1">
      <c r="D42" s="464" t="s">
        <v>51</v>
      </c>
      <c r="E42" s="465"/>
      <c r="F42" s="465"/>
      <c r="G42" s="526" t="s">
        <v>64</v>
      </c>
      <c r="H42" s="527"/>
      <c r="I42" s="527"/>
      <c r="J42" s="528"/>
    </row>
    <row r="43" spans="4:10" s="289" customFormat="1" ht="12.75" customHeight="1">
      <c r="D43" s="466"/>
      <c r="E43" s="467"/>
      <c r="F43" s="467"/>
      <c r="G43" s="529"/>
      <c r="H43" s="530"/>
      <c r="I43" s="530"/>
      <c r="J43" s="531"/>
    </row>
    <row r="44" spans="4:10" s="289" customFormat="1" ht="12.75" customHeight="1" thickBot="1">
      <c r="D44" s="487"/>
      <c r="E44" s="488"/>
      <c r="F44" s="488"/>
      <c r="G44" s="532"/>
      <c r="H44" s="533"/>
      <c r="I44" s="533"/>
      <c r="J44" s="534"/>
    </row>
    <row r="45" spans="4:10" s="289" customFormat="1" ht="12.75" customHeight="1">
      <c r="D45" s="474" t="s">
        <v>48</v>
      </c>
      <c r="E45" s="475"/>
      <c r="F45" s="476"/>
      <c r="G45" s="526" t="s">
        <v>65</v>
      </c>
      <c r="H45" s="527"/>
      <c r="I45" s="527"/>
      <c r="J45" s="528"/>
    </row>
    <row r="46" spans="4:10" s="289" customFormat="1" ht="12.75" customHeight="1">
      <c r="D46" s="535"/>
      <c r="E46" s="536"/>
      <c r="F46" s="537"/>
      <c r="G46" s="529"/>
      <c r="H46" s="530"/>
      <c r="I46" s="530"/>
      <c r="J46" s="531"/>
    </row>
    <row r="47" spans="4:10" s="289" customFormat="1" ht="12.75" customHeight="1" thickBot="1">
      <c r="D47" s="477"/>
      <c r="E47" s="478"/>
      <c r="F47" s="479"/>
      <c r="G47" s="532"/>
      <c r="H47" s="533"/>
      <c r="I47" s="533"/>
      <c r="J47" s="534"/>
    </row>
    <row r="48" spans="4:10" s="289" customFormat="1" ht="12.75" customHeight="1">
      <c r="D48" s="464" t="s">
        <v>49</v>
      </c>
      <c r="E48" s="465"/>
      <c r="F48" s="485"/>
      <c r="G48" s="490" t="s">
        <v>66</v>
      </c>
      <c r="H48" s="491"/>
      <c r="I48" s="491"/>
      <c r="J48" s="492"/>
    </row>
    <row r="49" spans="1:11" s="289" customFormat="1" ht="12.75" customHeight="1" thickBot="1">
      <c r="D49" s="487"/>
      <c r="E49" s="488"/>
      <c r="F49" s="489"/>
      <c r="G49" s="493"/>
      <c r="H49" s="494"/>
      <c r="I49" s="494"/>
      <c r="J49" s="495"/>
    </row>
    <row r="50" spans="1:11" s="289" customFormat="1" ht="12.75" customHeight="1">
      <c r="D50" s="474" t="s">
        <v>50</v>
      </c>
      <c r="E50" s="475"/>
      <c r="F50" s="476"/>
      <c r="G50" s="474" t="s">
        <v>67</v>
      </c>
      <c r="H50" s="480"/>
      <c r="I50" s="480"/>
      <c r="J50" s="481"/>
    </row>
    <row r="51" spans="1:11" s="289" customFormat="1" ht="12.75" customHeight="1" thickBot="1">
      <c r="D51" s="477"/>
      <c r="E51" s="478"/>
      <c r="F51" s="479"/>
      <c r="G51" s="482"/>
      <c r="H51" s="483"/>
      <c r="I51" s="483"/>
      <c r="J51" s="484"/>
    </row>
    <row r="52" spans="1:11" s="289" customFormat="1" ht="12.75" customHeight="1">
      <c r="D52" s="474" t="s">
        <v>71</v>
      </c>
      <c r="E52" s="475"/>
      <c r="F52" s="475"/>
      <c r="G52" s="474" t="s">
        <v>68</v>
      </c>
      <c r="H52" s="475"/>
      <c r="I52" s="475"/>
      <c r="J52" s="476"/>
    </row>
    <row r="53" spans="1:11" s="289" customFormat="1" ht="12.75" customHeight="1" thickBot="1">
      <c r="D53" s="477"/>
      <c r="E53" s="478"/>
      <c r="F53" s="478"/>
      <c r="G53" s="477"/>
      <c r="H53" s="478"/>
      <c r="I53" s="478"/>
      <c r="J53" s="479"/>
    </row>
    <row r="54" spans="1:11" s="289" customFormat="1" ht="12.75" customHeight="1">
      <c r="D54" s="474" t="s">
        <v>52</v>
      </c>
      <c r="E54" s="475"/>
      <c r="F54" s="475"/>
      <c r="G54" s="496" t="s">
        <v>69</v>
      </c>
      <c r="H54" s="497"/>
      <c r="I54" s="497"/>
      <c r="J54" s="498"/>
    </row>
    <row r="55" spans="1:11" s="289" customFormat="1" ht="12.75" customHeight="1" thickBot="1">
      <c r="D55" s="477"/>
      <c r="E55" s="478"/>
      <c r="F55" s="478"/>
      <c r="G55" s="499"/>
      <c r="H55" s="500"/>
      <c r="I55" s="500"/>
      <c r="J55" s="501"/>
      <c r="K55" s="399"/>
    </row>
    <row r="56" spans="1:11" s="289" customFormat="1" ht="12.75" customHeight="1">
      <c r="D56" s="474" t="s">
        <v>53</v>
      </c>
      <c r="E56" s="510"/>
      <c r="F56" s="511"/>
      <c r="G56" s="474" t="s">
        <v>70</v>
      </c>
      <c r="H56" s="502"/>
      <c r="I56" s="502"/>
      <c r="J56" s="503"/>
      <c r="K56" s="399"/>
    </row>
    <row r="57" spans="1:11" s="289" customFormat="1" ht="12.75" customHeight="1">
      <c r="D57" s="512"/>
      <c r="E57" s="513"/>
      <c r="F57" s="514"/>
      <c r="G57" s="504"/>
      <c r="H57" s="505"/>
      <c r="I57" s="505"/>
      <c r="J57" s="506"/>
    </row>
    <row r="58" spans="1:11" s="289" customFormat="1" ht="12.75" customHeight="1" thickBot="1">
      <c r="D58" s="515"/>
      <c r="E58" s="516"/>
      <c r="F58" s="517"/>
      <c r="G58" s="507"/>
      <c r="H58" s="508"/>
      <c r="I58" s="508"/>
      <c r="J58" s="509"/>
    </row>
    <row r="59" spans="1:11" s="289" customFormat="1" ht="12.75" customHeight="1">
      <c r="D59" s="456"/>
      <c r="E59" s="456"/>
      <c r="F59" s="456"/>
      <c r="G59" s="455"/>
      <c r="H59" s="455"/>
      <c r="I59" s="455"/>
      <c r="J59" s="455"/>
    </row>
    <row r="60" spans="1:11" s="289" customFormat="1" ht="93.95" customHeight="1">
      <c r="A60" s="518"/>
      <c r="B60" s="518"/>
      <c r="C60" s="518"/>
      <c r="D60" s="518"/>
      <c r="E60" s="518"/>
      <c r="F60" s="518"/>
      <c r="G60" s="518"/>
      <c r="H60" s="518"/>
      <c r="I60" s="518"/>
      <c r="J60" s="518"/>
    </row>
    <row r="61" spans="1:11" s="289" customFormat="1" ht="12.6" customHeight="1">
      <c r="A61" s="457"/>
      <c r="B61" s="457"/>
      <c r="C61" s="457"/>
      <c r="D61" s="457"/>
      <c r="E61" s="457"/>
      <c r="F61" s="457"/>
      <c r="G61" s="457"/>
      <c r="H61" s="457"/>
      <c r="I61" s="457"/>
      <c r="J61" s="457"/>
    </row>
    <row r="62" spans="1:11" s="289" customFormat="1" ht="12.75" customHeight="1">
      <c r="D62" s="463" t="s">
        <v>54</v>
      </c>
      <c r="E62" s="463"/>
      <c r="F62" s="463"/>
      <c r="G62" s="463"/>
      <c r="H62" s="463"/>
      <c r="I62" s="463"/>
      <c r="J62" s="463"/>
    </row>
    <row r="63" spans="1:11" s="289" customFormat="1" ht="12.75" customHeight="1">
      <c r="D63" s="520" t="s">
        <v>55</v>
      </c>
      <c r="E63" s="520"/>
      <c r="F63" s="519" t="s">
        <v>16</v>
      </c>
      <c r="G63" s="519"/>
    </row>
    <row r="64" spans="1:11" s="289" customFormat="1" ht="12.75" customHeight="1">
      <c r="D64" s="520" t="s">
        <v>56</v>
      </c>
      <c r="E64" s="520"/>
      <c r="F64" s="520" t="s">
        <v>59</v>
      </c>
      <c r="G64" s="520"/>
      <c r="H64" s="520"/>
      <c r="I64" s="520"/>
      <c r="J64" s="520"/>
    </row>
    <row r="65" spans="4:10" s="289" customFormat="1" ht="12.75" customHeight="1">
      <c r="D65" s="520"/>
      <c r="E65" s="520"/>
      <c r="F65" s="520"/>
      <c r="G65" s="520"/>
      <c r="H65" s="520"/>
      <c r="I65" s="520"/>
      <c r="J65" s="520"/>
    </row>
    <row r="66" spans="4:10" s="289" customFormat="1" ht="12.75" customHeight="1">
      <c r="D66" s="519" t="s">
        <v>20</v>
      </c>
      <c r="E66" s="519"/>
      <c r="F66" s="521" t="s">
        <v>17</v>
      </c>
      <c r="G66" s="519"/>
      <c r="H66" s="519"/>
    </row>
    <row r="67" spans="4:10" s="289" customFormat="1" ht="12.75" customHeight="1">
      <c r="D67" s="525" t="s">
        <v>57</v>
      </c>
      <c r="E67" s="525"/>
      <c r="F67" s="538" t="s">
        <v>18</v>
      </c>
      <c r="G67" s="538"/>
      <c r="H67" s="538"/>
      <c r="I67" s="538"/>
      <c r="J67" s="538"/>
    </row>
    <row r="68" spans="4:10" s="289" customFormat="1" ht="12.75" customHeight="1">
      <c r="D68" s="539" t="s">
        <v>58</v>
      </c>
      <c r="E68" s="539"/>
      <c r="F68" s="520" t="s">
        <v>59</v>
      </c>
      <c r="G68" s="520"/>
      <c r="H68" s="520"/>
      <c r="I68" s="520"/>
      <c r="J68" s="520"/>
    </row>
    <row r="69" spans="4:10" s="290" customFormat="1" ht="12.75" customHeight="1">
      <c r="D69" s="539"/>
      <c r="E69" s="539"/>
      <c r="F69" s="520"/>
      <c r="G69" s="520"/>
      <c r="H69" s="520"/>
      <c r="I69" s="520"/>
      <c r="J69" s="520"/>
    </row>
    <row r="70" spans="4:10" s="290" customFormat="1" ht="12.75" customHeight="1">
      <c r="D70" s="539"/>
      <c r="E70" s="539"/>
      <c r="F70" s="521" t="s">
        <v>19</v>
      </c>
      <c r="G70" s="521"/>
      <c r="H70" s="521"/>
      <c r="I70" s="291"/>
      <c r="J70" s="291"/>
    </row>
    <row r="71" spans="4:10" s="289" customFormat="1" ht="12.75" customHeight="1">
      <c r="D71" s="519" t="s">
        <v>21</v>
      </c>
      <c r="E71" s="519"/>
      <c r="F71" s="540" t="s">
        <v>348</v>
      </c>
      <c r="G71" s="519"/>
      <c r="H71" s="519"/>
    </row>
    <row r="72" spans="4:10" s="289" customFormat="1" ht="12.75" customHeight="1"/>
    <row r="73" spans="4:10" s="289" customFormat="1" ht="12.75" customHeight="1">
      <c r="D73" s="522" t="s">
        <v>312</v>
      </c>
      <c r="E73" s="523"/>
      <c r="F73" s="523"/>
      <c r="G73" s="523"/>
      <c r="H73" s="523"/>
      <c r="I73" s="523"/>
      <c r="J73" s="523"/>
    </row>
    <row r="74" spans="4:10" s="289" customFormat="1" ht="12.75" customHeight="1">
      <c r="D74" s="523"/>
      <c r="E74" s="523"/>
      <c r="F74" s="523"/>
      <c r="G74" s="523"/>
      <c r="H74" s="523"/>
      <c r="I74" s="523"/>
      <c r="J74" s="523"/>
    </row>
    <row r="75" spans="4:10" s="289" customFormat="1" ht="12.75" customHeight="1">
      <c r="D75" s="523"/>
      <c r="E75" s="523"/>
      <c r="F75" s="523"/>
      <c r="G75" s="523"/>
      <c r="H75" s="523"/>
      <c r="I75" s="523"/>
      <c r="J75" s="523"/>
    </row>
    <row r="76" spans="4:10" s="289" customFormat="1" ht="12.75" customHeight="1">
      <c r="D76" s="523"/>
      <c r="E76" s="523"/>
      <c r="F76" s="523"/>
      <c r="G76" s="523"/>
      <c r="H76" s="523"/>
      <c r="I76" s="523"/>
      <c r="J76" s="523"/>
    </row>
    <row r="77" spans="4:10" s="289" customFormat="1" ht="12.75" customHeight="1">
      <c r="D77" s="523"/>
      <c r="E77" s="523"/>
      <c r="F77" s="523"/>
      <c r="G77" s="523"/>
      <c r="H77" s="523"/>
      <c r="I77" s="523"/>
      <c r="J77" s="523"/>
    </row>
    <row r="78" spans="4:10" s="289" customFormat="1" ht="12.75" customHeight="1">
      <c r="D78" s="523"/>
      <c r="E78" s="523"/>
      <c r="F78" s="523"/>
      <c r="G78" s="523"/>
      <c r="H78" s="523"/>
      <c r="I78" s="523"/>
      <c r="J78" s="523"/>
    </row>
    <row r="79" spans="4:10" s="289" customFormat="1" ht="12.75" customHeight="1">
      <c r="D79" s="523"/>
      <c r="E79" s="523"/>
      <c r="F79" s="523"/>
      <c r="G79" s="523"/>
      <c r="H79" s="523"/>
      <c r="I79" s="523"/>
      <c r="J79" s="523"/>
    </row>
    <row r="80" spans="4:10" s="289" customFormat="1" ht="12.75" customHeight="1">
      <c r="D80" s="523"/>
      <c r="E80" s="523"/>
      <c r="F80" s="523"/>
      <c r="G80" s="523"/>
      <c r="H80" s="523"/>
      <c r="I80" s="523"/>
      <c r="J80" s="523"/>
    </row>
    <row r="81" spans="4:10" s="289" customFormat="1" ht="12.75" customHeight="1">
      <c r="D81" s="523"/>
      <c r="E81" s="523"/>
      <c r="F81" s="523"/>
      <c r="G81" s="523"/>
      <c r="H81" s="523"/>
      <c r="I81" s="523"/>
      <c r="J81" s="523"/>
    </row>
    <row r="82" spans="4:10" s="289" customFormat="1" ht="12.75" customHeight="1">
      <c r="D82" s="523"/>
      <c r="E82" s="523"/>
      <c r="F82" s="523"/>
      <c r="G82" s="523"/>
      <c r="H82" s="523"/>
      <c r="I82" s="523"/>
      <c r="J82" s="523"/>
    </row>
    <row r="83" spans="4:10" s="289" customFormat="1" ht="12.75" customHeight="1">
      <c r="D83" s="523"/>
      <c r="E83" s="523"/>
      <c r="F83" s="523"/>
      <c r="G83" s="523"/>
      <c r="H83" s="523"/>
      <c r="I83" s="523"/>
      <c r="J83" s="523"/>
    </row>
    <row r="84" spans="4:10" s="289" customFormat="1" ht="12.75" customHeight="1">
      <c r="D84" s="523"/>
      <c r="E84" s="523"/>
      <c r="F84" s="523"/>
      <c r="G84" s="523"/>
      <c r="H84" s="523"/>
      <c r="I84" s="523"/>
      <c r="J84" s="523"/>
    </row>
    <row r="85" spans="4:10" s="289" customFormat="1" ht="12.75" customHeight="1"/>
    <row r="86" spans="4:10" s="289" customFormat="1" ht="12.75" customHeight="1">
      <c r="D86" s="520" t="s">
        <v>62</v>
      </c>
      <c r="E86" s="520"/>
      <c r="F86" s="520"/>
      <c r="G86" s="520"/>
      <c r="H86" s="520"/>
      <c r="I86" s="520"/>
      <c r="J86" s="520"/>
    </row>
    <row r="87" spans="4:10" s="289" customFormat="1" ht="12.75" customHeight="1">
      <c r="D87" s="520"/>
      <c r="E87" s="520"/>
      <c r="F87" s="520"/>
      <c r="G87" s="520"/>
      <c r="H87" s="520"/>
      <c r="I87" s="520"/>
      <c r="J87" s="520"/>
    </row>
    <row r="88" spans="4:10" s="289" customFormat="1" ht="12.75" customHeight="1">
      <c r="D88" s="520"/>
      <c r="E88" s="520"/>
      <c r="F88" s="520"/>
      <c r="G88" s="520"/>
      <c r="H88" s="520"/>
      <c r="I88" s="520"/>
      <c r="J88" s="520"/>
    </row>
    <row r="89" spans="4:10" s="289" customFormat="1" ht="12.75" customHeight="1">
      <c r="D89" s="520"/>
      <c r="E89" s="520"/>
      <c r="F89" s="520"/>
      <c r="G89" s="520"/>
      <c r="H89" s="520"/>
      <c r="I89" s="520"/>
      <c r="J89" s="520"/>
    </row>
    <row r="90" spans="4:10" s="289" customFormat="1" ht="12.75" customHeight="1">
      <c r="D90" s="520"/>
      <c r="E90" s="520"/>
      <c r="F90" s="520"/>
      <c r="G90" s="520"/>
      <c r="H90" s="520"/>
      <c r="I90" s="520"/>
      <c r="J90" s="520"/>
    </row>
    <row r="91" spans="4:10" s="289" customFormat="1" ht="12.75" customHeight="1">
      <c r="D91" s="520"/>
      <c r="E91" s="520"/>
      <c r="F91" s="520"/>
      <c r="G91" s="520"/>
      <c r="H91" s="520"/>
      <c r="I91" s="520"/>
      <c r="J91" s="520"/>
    </row>
    <row r="92" spans="4:10" s="289" customFormat="1" ht="12.75" customHeight="1">
      <c r="D92" s="520"/>
      <c r="E92" s="520"/>
      <c r="F92" s="520"/>
      <c r="G92" s="520"/>
      <c r="H92" s="520"/>
      <c r="I92" s="520"/>
      <c r="J92" s="520"/>
    </row>
    <row r="93" spans="4:10" s="289" customFormat="1" ht="12.75" customHeight="1">
      <c r="D93" s="520"/>
      <c r="E93" s="520"/>
      <c r="F93" s="520"/>
      <c r="G93" s="520"/>
      <c r="H93" s="520"/>
      <c r="I93" s="520"/>
      <c r="J93" s="520"/>
    </row>
    <row r="94" spans="4:10" s="289" customFormat="1" ht="12.75" customHeight="1">
      <c r="D94" s="520"/>
      <c r="E94" s="520"/>
      <c r="F94" s="520"/>
      <c r="G94" s="520"/>
      <c r="H94" s="520"/>
      <c r="I94" s="520"/>
      <c r="J94" s="520"/>
    </row>
    <row r="95" spans="4:10" s="289" customFormat="1" ht="12.75" customHeight="1">
      <c r="D95" s="520"/>
      <c r="E95" s="520"/>
      <c r="F95" s="520"/>
      <c r="G95" s="520"/>
      <c r="H95" s="520"/>
      <c r="I95" s="520"/>
      <c r="J95" s="520"/>
    </row>
    <row r="96" spans="4:10" s="289" customFormat="1" ht="12.75" customHeight="1">
      <c r="D96" s="520"/>
      <c r="E96" s="520"/>
      <c r="F96" s="520"/>
      <c r="G96" s="520"/>
      <c r="H96" s="520"/>
      <c r="I96" s="520"/>
      <c r="J96" s="520"/>
    </row>
    <row r="97" spans="4:10" s="289" customFormat="1" ht="12.75" customHeight="1">
      <c r="D97" s="520"/>
      <c r="E97" s="520"/>
      <c r="F97" s="520"/>
      <c r="G97" s="520"/>
      <c r="H97" s="520"/>
      <c r="I97" s="520"/>
      <c r="J97" s="520"/>
    </row>
    <row r="98" spans="4:10" s="289" customFormat="1" ht="12.75" customHeight="1">
      <c r="D98" s="520"/>
      <c r="E98" s="520"/>
      <c r="F98" s="520"/>
      <c r="G98" s="520"/>
      <c r="H98" s="520"/>
      <c r="I98" s="520"/>
      <c r="J98" s="520"/>
    </row>
    <row r="99" spans="4:10" s="289" customFormat="1" ht="12.75" customHeight="1">
      <c r="D99" s="520"/>
      <c r="E99" s="520"/>
      <c r="F99" s="520"/>
      <c r="G99" s="520"/>
      <c r="H99" s="520"/>
      <c r="I99" s="520"/>
      <c r="J99" s="520"/>
    </row>
    <row r="100" spans="4:10" s="289" customFormat="1" ht="12.75" customHeight="1"/>
    <row r="101" spans="4:10" s="289" customFormat="1" ht="12.75" customHeight="1">
      <c r="D101" s="524" t="s">
        <v>61</v>
      </c>
      <c r="E101" s="520"/>
      <c r="F101" s="520"/>
      <c r="G101" s="520"/>
      <c r="H101" s="520"/>
      <c r="I101" s="520"/>
      <c r="J101" s="520"/>
    </row>
    <row r="102" spans="4:10" s="289" customFormat="1" ht="12.75" customHeight="1">
      <c r="D102" s="520"/>
      <c r="E102" s="520"/>
      <c r="F102" s="520"/>
      <c r="G102" s="520"/>
      <c r="H102" s="520"/>
      <c r="I102" s="520"/>
      <c r="J102" s="520"/>
    </row>
    <row r="103" spans="4:10" s="289" customFormat="1" ht="12.75" customHeight="1">
      <c r="D103" s="520"/>
      <c r="E103" s="520"/>
      <c r="F103" s="520"/>
      <c r="G103" s="520"/>
      <c r="H103" s="520"/>
      <c r="I103" s="520"/>
      <c r="J103" s="520"/>
    </row>
    <row r="104" spans="4:10" s="289" customFormat="1" ht="12.75" customHeight="1">
      <c r="D104" s="520"/>
      <c r="E104" s="520"/>
      <c r="F104" s="520"/>
      <c r="G104" s="520"/>
      <c r="H104" s="520"/>
      <c r="I104" s="520"/>
      <c r="J104" s="520"/>
    </row>
    <row r="105" spans="4:10" s="289" customFormat="1" ht="12.75" customHeight="1">
      <c r="D105" s="520"/>
      <c r="E105" s="520"/>
      <c r="F105" s="520"/>
      <c r="G105" s="520"/>
      <c r="H105" s="520"/>
      <c r="I105" s="520"/>
      <c r="J105" s="520"/>
    </row>
    <row r="106" spans="4:10" s="289" customFormat="1" ht="12.75" customHeight="1">
      <c r="D106" s="520"/>
      <c r="E106" s="520"/>
      <c r="F106" s="520"/>
      <c r="G106" s="520"/>
      <c r="H106" s="520"/>
      <c r="I106" s="520"/>
      <c r="J106" s="520"/>
    </row>
    <row r="107" spans="4:10" s="289" customFormat="1" ht="12.75" customHeight="1">
      <c r="D107" s="520"/>
      <c r="E107" s="520"/>
      <c r="F107" s="520"/>
      <c r="G107" s="520"/>
      <c r="H107" s="520"/>
      <c r="I107" s="520"/>
      <c r="J107" s="520"/>
    </row>
    <row r="108" spans="4:10" s="289" customFormat="1" ht="12.75" customHeight="1"/>
    <row r="109" spans="4:10" s="289" customFormat="1" ht="12.75" customHeight="1">
      <c r="D109" s="525" t="s">
        <v>60</v>
      </c>
      <c r="E109" s="525"/>
      <c r="F109" s="525"/>
    </row>
    <row r="110" spans="4:10" ht="12.75" customHeight="1"/>
    <row r="111" spans="4:10" ht="12.75" customHeight="1"/>
  </sheetData>
  <sheetProtection algorithmName="SHA-512" hashValue="M5XRlKqKJwSjvudE0mmNq764++ecfvYqku9rIvO/Q5oL2GX3TJDXdiNFDhUkW1M5kPJe8mvZWGhzGDE4Y3GOTg==" saltValue="P8GRyBgQRjN056Z+zZTNKA==" spinCount="100000" sheet="1" objects="1" scenarios="1"/>
  <mergeCells count="43">
    <mergeCell ref="D73:J84"/>
    <mergeCell ref="D86:J99"/>
    <mergeCell ref="D101:J107"/>
    <mergeCell ref="D109:F109"/>
    <mergeCell ref="D19:J24"/>
    <mergeCell ref="G45:J47"/>
    <mergeCell ref="D45:F47"/>
    <mergeCell ref="G42:J44"/>
    <mergeCell ref="D67:E67"/>
    <mergeCell ref="F67:J67"/>
    <mergeCell ref="D68:E70"/>
    <mergeCell ref="F68:J69"/>
    <mergeCell ref="F70:H70"/>
    <mergeCell ref="D71:E71"/>
    <mergeCell ref="F71:H71"/>
    <mergeCell ref="D63:E63"/>
    <mergeCell ref="F63:G63"/>
    <mergeCell ref="D64:E65"/>
    <mergeCell ref="F64:J65"/>
    <mergeCell ref="D66:E66"/>
    <mergeCell ref="F66:H66"/>
    <mergeCell ref="D62:J62"/>
    <mergeCell ref="D42:F44"/>
    <mergeCell ref="G52:J53"/>
    <mergeCell ref="D52:F53"/>
    <mergeCell ref="D48:F49"/>
    <mergeCell ref="G48:J49"/>
    <mergeCell ref="G54:J55"/>
    <mergeCell ref="D54:F55"/>
    <mergeCell ref="G56:J58"/>
    <mergeCell ref="D56:F58"/>
    <mergeCell ref="A60:J60"/>
    <mergeCell ref="D38:F39"/>
    <mergeCell ref="G38:J39"/>
    <mergeCell ref="D50:F51"/>
    <mergeCell ref="G50:J51"/>
    <mergeCell ref="D40:F41"/>
    <mergeCell ref="G40:J41"/>
    <mergeCell ref="D11:J11"/>
    <mergeCell ref="D16:J16"/>
    <mergeCell ref="D18:J18"/>
    <mergeCell ref="D26:J26"/>
    <mergeCell ref="D36:J36"/>
  </mergeCells>
  <hyperlinks>
    <hyperlink ref="F67:J67" r:id="rId1" display="https://energypedia.info/wiki/Toolbox_on_SPIS" xr:uid="{00000000-0004-0000-0000-000000000000}"/>
    <hyperlink ref="F66" r:id="rId2" xr:uid="{00000000-0004-0000-0000-000001000000}"/>
    <hyperlink ref="F70" r:id="rId3" xr:uid="{00000000-0004-0000-0000-000002000000}"/>
  </hyperlinks>
  <pageMargins left="0.7" right="0.7" top="0.78740157499999996" bottom="0.78740157499999996" header="0.3" footer="0.3"/>
  <pageSetup paperSize="9" scale="87" orientation="portrait" r:id="rId4"/>
  <rowBreaks count="1" manualBreakCount="1">
    <brk id="61" max="9" man="1"/>
  </rowBreaks>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35">
    <tabColor rgb="FF00B050"/>
  </sheetPr>
  <dimension ref="A1:N65"/>
  <sheetViews>
    <sheetView view="pageBreakPreview" zoomScale="90" zoomScaleNormal="100" zoomScaleSheetLayoutView="90" workbookViewId="0">
      <selection activeCell="E28" sqref="E28"/>
    </sheetView>
  </sheetViews>
  <sheetFormatPr baseColWidth="10" defaultColWidth="11.5703125" defaultRowHeight="14.25"/>
  <cols>
    <col min="1" max="1" width="3.7109375" style="216" customWidth="1"/>
    <col min="2" max="2" width="2.7109375" style="216" customWidth="1"/>
    <col min="3" max="3" width="5.42578125" style="216" customWidth="1"/>
    <col min="4" max="4" width="49" style="216" customWidth="1"/>
    <col min="5" max="5" width="14.85546875" style="219" customWidth="1"/>
    <col min="6" max="6" width="10.140625" style="216" customWidth="1"/>
    <col min="7" max="7" width="16.28515625" style="216" bestFit="1" customWidth="1"/>
    <col min="8" max="8" width="11.5703125" style="216"/>
    <col min="9" max="9" width="2.7109375" style="216" customWidth="1"/>
    <col min="10" max="10" width="8.28515625" style="216" hidden="1" customWidth="1"/>
    <col min="11" max="16384" width="11.5703125" style="216"/>
  </cols>
  <sheetData>
    <row r="1" spans="1:14" ht="15.75" thickBot="1">
      <c r="A1" s="541" t="s">
        <v>42</v>
      </c>
      <c r="B1" s="541"/>
      <c r="C1" s="541"/>
      <c r="D1" s="541"/>
      <c r="E1" s="541"/>
      <c r="F1" s="541"/>
      <c r="G1" s="541"/>
      <c r="H1" s="541"/>
      <c r="I1" s="541"/>
      <c r="J1" s="8"/>
      <c r="K1" s="8"/>
      <c r="L1" s="8"/>
      <c r="M1" s="8"/>
      <c r="N1" s="8"/>
    </row>
    <row r="2" spans="1:14" ht="24" customHeight="1">
      <c r="B2" s="651" t="s">
        <v>248</v>
      </c>
      <c r="C2" s="652"/>
      <c r="D2" s="652"/>
      <c r="E2" s="652"/>
      <c r="F2" s="652"/>
      <c r="G2" s="652"/>
      <c r="H2" s="652"/>
      <c r="I2" s="653"/>
      <c r="J2" s="6"/>
    </row>
    <row r="3" spans="1:14" ht="15">
      <c r="B3" s="255"/>
      <c r="C3" s="169"/>
      <c r="D3" s="169"/>
      <c r="E3" s="220"/>
      <c r="F3" s="221"/>
      <c r="G3" s="222"/>
      <c r="H3" s="106"/>
      <c r="I3" s="256"/>
      <c r="J3" s="223"/>
    </row>
    <row r="4" spans="1:14" ht="15">
      <c r="B4" s="257"/>
      <c r="C4" s="110"/>
      <c r="D4" s="1"/>
      <c r="E4" s="1"/>
      <c r="F4" s="82" t="s">
        <v>90</v>
      </c>
      <c r="G4" s="600" t="str">
        <f>'1 Informations générales'!C6</f>
        <v>Mme Tchapdié</v>
      </c>
      <c r="H4" s="618"/>
      <c r="I4" s="258"/>
      <c r="J4" s="223"/>
    </row>
    <row r="5" spans="1:14" ht="15">
      <c r="B5" s="257"/>
      <c r="C5" s="110"/>
      <c r="D5" s="1"/>
      <c r="E5" s="1"/>
      <c r="F5" s="112"/>
      <c r="G5" s="224"/>
      <c r="H5" s="336"/>
      <c r="I5" s="259"/>
      <c r="J5" s="223"/>
    </row>
    <row r="6" spans="1:14" ht="15">
      <c r="B6" s="260"/>
      <c r="C6" s="225" t="s">
        <v>12</v>
      </c>
      <c r="D6" s="226" t="s">
        <v>249</v>
      </c>
      <c r="E6" s="227">
        <f>SUM('3 Recettes cultures &amp; élévage'!G10:G14)</f>
        <v>0</v>
      </c>
      <c r="F6" s="228" t="str">
        <f>'1 Informations générales'!$D$13</f>
        <v>FCFA</v>
      </c>
      <c r="G6" s="229" t="s">
        <v>12</v>
      </c>
      <c r="H6" s="230">
        <f>IF($E$16=0,0,(+E6/$E$16)*(1-$E$14))</f>
        <v>0</v>
      </c>
      <c r="I6" s="261"/>
    </row>
    <row r="7" spans="1:14" ht="15">
      <c r="B7" s="260"/>
      <c r="C7" s="225" t="s">
        <v>12</v>
      </c>
      <c r="D7" s="226" t="s">
        <v>250</v>
      </c>
      <c r="E7" s="227">
        <f>SUM('3 Recettes cultures &amp; élévage'!G16:G18)</f>
        <v>0</v>
      </c>
      <c r="F7" s="228" t="str">
        <f>'1 Informations générales'!$D$13</f>
        <v>FCFA</v>
      </c>
      <c r="G7" s="229" t="s">
        <v>12</v>
      </c>
      <c r="H7" s="230">
        <f t="shared" ref="H7:H12" si="0">IF($E$16=0,0,(+E7/$E$16)*(1-$E$14))</f>
        <v>0</v>
      </c>
      <c r="I7" s="261"/>
    </row>
    <row r="8" spans="1:14" ht="15">
      <c r="B8" s="260"/>
      <c r="C8" s="225" t="s">
        <v>12</v>
      </c>
      <c r="D8" s="226" t="s">
        <v>251</v>
      </c>
      <c r="E8" s="227">
        <f>SUM('3 Recettes cultures &amp; élévage'!G26:G30)</f>
        <v>0</v>
      </c>
      <c r="F8" s="228" t="str">
        <f>'1 Informations générales'!$D$13</f>
        <v>FCFA</v>
      </c>
      <c r="G8" s="229" t="s">
        <v>12</v>
      </c>
      <c r="H8" s="230">
        <f t="shared" si="0"/>
        <v>0</v>
      </c>
      <c r="I8" s="261"/>
    </row>
    <row r="9" spans="1:14" ht="15">
      <c r="B9" s="260"/>
      <c r="C9" s="225" t="s">
        <v>12</v>
      </c>
      <c r="D9" s="226" t="s">
        <v>252</v>
      </c>
      <c r="E9" s="227">
        <f>SUM('3 Recettes cultures &amp; élévage'!G32:G34)</f>
        <v>0</v>
      </c>
      <c r="F9" s="228" t="str">
        <f>'1 Informations générales'!$D$13</f>
        <v>FCFA</v>
      </c>
      <c r="G9" s="229" t="s">
        <v>12</v>
      </c>
      <c r="H9" s="230">
        <f t="shared" si="0"/>
        <v>0</v>
      </c>
      <c r="I9" s="261"/>
    </row>
    <row r="10" spans="1:14" ht="15">
      <c r="B10" s="260"/>
      <c r="C10" s="225" t="s">
        <v>12</v>
      </c>
      <c r="D10" s="226" t="s">
        <v>253</v>
      </c>
      <c r="E10" s="227">
        <f>SUM('3 Recettes cultures &amp; élévage'!G43:G56)</f>
        <v>0</v>
      </c>
      <c r="F10" s="228" t="str">
        <f>'1 Informations générales'!$D$13</f>
        <v>FCFA</v>
      </c>
      <c r="G10" s="229" t="s">
        <v>12</v>
      </c>
      <c r="H10" s="230">
        <f t="shared" si="0"/>
        <v>0</v>
      </c>
      <c r="I10" s="261"/>
    </row>
    <row r="11" spans="1:14" ht="15">
      <c r="B11" s="260"/>
      <c r="C11" s="225" t="s">
        <v>12</v>
      </c>
      <c r="D11" s="226" t="s">
        <v>254</v>
      </c>
      <c r="E11" s="227">
        <f>SUM('3 Recettes cultures &amp; élévage'!G58:G62)</f>
        <v>0</v>
      </c>
      <c r="F11" s="228" t="str">
        <f>'1 Informations générales'!$D$13</f>
        <v>FCFA</v>
      </c>
      <c r="G11" s="229" t="s">
        <v>12</v>
      </c>
      <c r="H11" s="230">
        <f t="shared" si="0"/>
        <v>0</v>
      </c>
      <c r="I11" s="261"/>
    </row>
    <row r="12" spans="1:14" ht="15">
      <c r="B12" s="260"/>
      <c r="C12" s="249" t="s">
        <v>12</v>
      </c>
      <c r="D12" s="250" t="s">
        <v>255</v>
      </c>
      <c r="E12" s="251">
        <f>'4 Autres recettes'!O15</f>
        <v>0</v>
      </c>
      <c r="F12" s="252" t="str">
        <f>'1 Informations générales'!$D$13</f>
        <v>FCFA</v>
      </c>
      <c r="G12" s="229" t="s">
        <v>12</v>
      </c>
      <c r="H12" s="231">
        <f t="shared" si="0"/>
        <v>0</v>
      </c>
      <c r="I12" s="261"/>
    </row>
    <row r="13" spans="1:14" ht="15">
      <c r="B13" s="260"/>
      <c r="C13" s="317"/>
      <c r="D13" s="316"/>
      <c r="E13" s="198"/>
      <c r="F13" s="322"/>
      <c r="G13" s="229"/>
      <c r="H13" s="315"/>
      <c r="I13" s="261"/>
    </row>
    <row r="14" spans="1:14" ht="15">
      <c r="B14" s="318"/>
      <c r="C14" s="247" t="s">
        <v>13</v>
      </c>
      <c r="D14" s="320" t="s">
        <v>256</v>
      </c>
      <c r="E14" s="321">
        <v>0.1</v>
      </c>
      <c r="F14" s="324" t="s">
        <v>11</v>
      </c>
      <c r="G14" s="229"/>
      <c r="H14" s="245"/>
      <c r="I14" s="261"/>
    </row>
    <row r="15" spans="1:14" ht="15">
      <c r="B15" s="260"/>
      <c r="C15" s="319"/>
      <c r="D15" s="236"/>
      <c r="E15" s="320"/>
      <c r="F15" s="323"/>
      <c r="G15" s="229"/>
      <c r="H15" s="245"/>
      <c r="I15" s="261"/>
    </row>
    <row r="16" spans="1:14" ht="15">
      <c r="B16" s="260"/>
      <c r="C16" s="248" t="s">
        <v>2</v>
      </c>
      <c r="D16" s="233" t="s">
        <v>257</v>
      </c>
      <c r="E16" s="217">
        <f>SUM(E6:E12)-(SUM(E6:E12)*E14)</f>
        <v>0</v>
      </c>
      <c r="F16" s="234" t="str">
        <f>'1 Informations générales'!$D$13</f>
        <v>FCFA</v>
      </c>
      <c r="G16" s="229" t="s">
        <v>2</v>
      </c>
      <c r="H16" s="246">
        <f>SUM(H6:H12)</f>
        <v>0</v>
      </c>
      <c r="I16" s="261"/>
    </row>
    <row r="17" spans="2:9" ht="15">
      <c r="B17" s="260"/>
      <c r="C17" s="247"/>
      <c r="D17" s="199"/>
      <c r="E17" s="199"/>
      <c r="F17" s="237"/>
      <c r="G17" s="201"/>
      <c r="H17" s="201"/>
      <c r="I17" s="261"/>
    </row>
    <row r="18" spans="2:9">
      <c r="B18" s="260"/>
      <c r="C18" s="201"/>
      <c r="D18" s="236"/>
      <c r="E18" s="198"/>
      <c r="F18" s="201"/>
      <c r="G18" s="201"/>
      <c r="H18" s="201"/>
      <c r="I18" s="261"/>
    </row>
    <row r="19" spans="2:9" ht="15">
      <c r="B19" s="260"/>
      <c r="C19" s="225" t="s">
        <v>13</v>
      </c>
      <c r="D19" s="226" t="s">
        <v>258</v>
      </c>
      <c r="E19" s="227">
        <f>'6 Coûts Fixes et Variables'!O19</f>
        <v>0</v>
      </c>
      <c r="F19" s="228" t="str">
        <f>'1 Informations générales'!$D$13</f>
        <v>FCFA</v>
      </c>
      <c r="G19" s="229" t="s">
        <v>12</v>
      </c>
      <c r="H19" s="231">
        <f>IF($E$21=0,0,+E19/$E$21)</f>
        <v>0</v>
      </c>
      <c r="I19" s="261"/>
    </row>
    <row r="20" spans="2:9" ht="15">
      <c r="B20" s="260"/>
      <c r="C20" s="225" t="s">
        <v>13</v>
      </c>
      <c r="D20" s="226" t="s">
        <v>259</v>
      </c>
      <c r="E20" s="227">
        <f>'6 Coûts Fixes et Variables'!O39</f>
        <v>0</v>
      </c>
      <c r="F20" s="228" t="str">
        <f>'1 Informations générales'!$D$13</f>
        <v>FCFA</v>
      </c>
      <c r="G20" s="229" t="s">
        <v>12</v>
      </c>
      <c r="H20" s="231">
        <f>IF($E$21=0,0,+E20/$E$21)</f>
        <v>0</v>
      </c>
      <c r="I20" s="261"/>
    </row>
    <row r="21" spans="2:9" ht="15">
      <c r="B21" s="260"/>
      <c r="C21" s="232" t="s">
        <v>2</v>
      </c>
      <c r="D21" s="233" t="s">
        <v>260</v>
      </c>
      <c r="E21" s="217">
        <f>SUM(E19:E20)</f>
        <v>0</v>
      </c>
      <c r="F21" s="234" t="str">
        <f>'1 Informations générales'!$D$13</f>
        <v>FCFA</v>
      </c>
      <c r="G21" s="229" t="s">
        <v>2</v>
      </c>
      <c r="H21" s="235">
        <f>SUM(H19:H20)</f>
        <v>0</v>
      </c>
      <c r="I21" s="261"/>
    </row>
    <row r="22" spans="2:9">
      <c r="B22" s="260"/>
      <c r="C22" s="201"/>
      <c r="D22" s="236"/>
      <c r="E22" s="198"/>
      <c r="F22" s="201"/>
      <c r="G22" s="201"/>
      <c r="H22" s="201"/>
      <c r="I22" s="261"/>
    </row>
    <row r="23" spans="2:9">
      <c r="B23" s="260"/>
      <c r="C23" s="237"/>
      <c r="D23" s="236"/>
      <c r="E23" s="198"/>
      <c r="F23" s="238"/>
      <c r="G23" s="201"/>
      <c r="H23" s="201"/>
      <c r="I23" s="261"/>
    </row>
    <row r="24" spans="2:9">
      <c r="B24" s="260"/>
      <c r="C24" s="237"/>
      <c r="D24" s="236"/>
      <c r="E24" s="198"/>
      <c r="F24" s="238"/>
      <c r="G24" s="201"/>
      <c r="H24" s="201"/>
      <c r="I24" s="261"/>
    </row>
    <row r="25" spans="2:9">
      <c r="B25" s="260"/>
      <c r="C25" s="237"/>
      <c r="D25" s="236"/>
      <c r="E25" s="198"/>
      <c r="F25" s="238"/>
      <c r="G25" s="201"/>
      <c r="H25" s="201"/>
      <c r="I25" s="261"/>
    </row>
    <row r="26" spans="2:9">
      <c r="B26" s="260"/>
      <c r="C26" s="237"/>
      <c r="D26" s="236"/>
      <c r="E26" s="198"/>
      <c r="F26" s="238"/>
      <c r="G26" s="201"/>
      <c r="H26" s="201"/>
      <c r="I26" s="261"/>
    </row>
    <row r="27" spans="2:9">
      <c r="B27" s="260"/>
      <c r="C27" s="237"/>
      <c r="D27" s="236"/>
      <c r="E27" s="198"/>
      <c r="F27" s="238"/>
      <c r="G27" s="201"/>
      <c r="H27" s="201"/>
      <c r="I27" s="261"/>
    </row>
    <row r="28" spans="2:9">
      <c r="B28" s="260"/>
      <c r="C28" s="237"/>
      <c r="D28" s="236"/>
      <c r="E28" s="239"/>
      <c r="F28" s="238"/>
      <c r="G28" s="201"/>
      <c r="H28" s="201"/>
      <c r="I28" s="261"/>
    </row>
    <row r="29" spans="2:9">
      <c r="B29" s="260"/>
      <c r="C29" s="237"/>
      <c r="D29" s="236"/>
      <c r="E29" s="239"/>
      <c r="F29" s="238"/>
      <c r="G29" s="201"/>
      <c r="H29" s="201"/>
      <c r="I29" s="261"/>
    </row>
    <row r="30" spans="2:9">
      <c r="B30" s="260"/>
      <c r="C30" s="237"/>
      <c r="D30" s="236"/>
      <c r="E30" s="239"/>
      <c r="F30" s="238"/>
      <c r="G30" s="201"/>
      <c r="H30" s="201"/>
      <c r="I30" s="261"/>
    </row>
    <row r="31" spans="2:9">
      <c r="B31" s="260"/>
      <c r="C31" s="237"/>
      <c r="D31" s="236"/>
      <c r="E31" s="239"/>
      <c r="F31" s="238"/>
      <c r="G31" s="201"/>
      <c r="H31" s="201"/>
      <c r="I31" s="261"/>
    </row>
    <row r="32" spans="2:9">
      <c r="B32" s="260"/>
      <c r="C32" s="237"/>
      <c r="D32" s="236"/>
      <c r="E32" s="239"/>
      <c r="F32" s="238"/>
      <c r="G32" s="201"/>
      <c r="H32" s="201"/>
      <c r="I32" s="261"/>
    </row>
    <row r="33" spans="2:9">
      <c r="B33" s="260"/>
      <c r="C33" s="202"/>
      <c r="D33" s="236"/>
      <c r="E33" s="239"/>
      <c r="F33" s="238"/>
      <c r="G33" s="201"/>
      <c r="H33" s="201"/>
      <c r="I33" s="261"/>
    </row>
    <row r="34" spans="2:9">
      <c r="B34" s="260"/>
      <c r="C34" s="202"/>
      <c r="D34" s="236"/>
      <c r="E34" s="239"/>
      <c r="F34" s="238"/>
      <c r="G34" s="201"/>
      <c r="H34" s="201"/>
      <c r="I34" s="261"/>
    </row>
    <row r="35" spans="2:9">
      <c r="B35" s="260"/>
      <c r="C35" s="202"/>
      <c r="D35" s="236"/>
      <c r="E35" s="239"/>
      <c r="F35" s="238"/>
      <c r="G35" s="201"/>
      <c r="H35" s="201"/>
      <c r="I35" s="261"/>
    </row>
    <row r="36" spans="2:9">
      <c r="B36" s="260"/>
      <c r="C36" s="237"/>
      <c r="D36" s="236"/>
      <c r="E36" s="239"/>
      <c r="F36" s="238"/>
      <c r="G36" s="201"/>
      <c r="H36" s="201"/>
      <c r="I36" s="261"/>
    </row>
    <row r="37" spans="2:9">
      <c r="B37" s="260"/>
      <c r="C37" s="237"/>
      <c r="D37" s="236"/>
      <c r="E37" s="198"/>
      <c r="F37" s="238"/>
      <c r="G37" s="201"/>
      <c r="H37" s="201"/>
      <c r="I37" s="261"/>
    </row>
    <row r="38" spans="2:9">
      <c r="B38" s="260"/>
      <c r="C38" s="237"/>
      <c r="D38" s="236"/>
      <c r="E38" s="198"/>
      <c r="F38" s="238"/>
      <c r="G38" s="201"/>
      <c r="H38" s="201"/>
      <c r="I38" s="261"/>
    </row>
    <row r="39" spans="2:9">
      <c r="B39" s="260"/>
      <c r="C39" s="237"/>
      <c r="D39" s="236"/>
      <c r="E39" s="198"/>
      <c r="F39" s="238"/>
      <c r="G39" s="201"/>
      <c r="H39" s="201"/>
      <c r="I39" s="261"/>
    </row>
    <row r="40" spans="2:9">
      <c r="B40" s="260"/>
      <c r="C40" s="237"/>
      <c r="D40" s="236"/>
      <c r="E40" s="198"/>
      <c r="F40" s="238"/>
      <c r="G40" s="201"/>
      <c r="H40" s="201"/>
      <c r="I40" s="261"/>
    </row>
    <row r="41" spans="2:9">
      <c r="B41" s="260"/>
      <c r="C41" s="237"/>
      <c r="D41" s="236"/>
      <c r="E41" s="198"/>
      <c r="F41" s="238"/>
      <c r="G41" s="201"/>
      <c r="H41" s="201"/>
      <c r="I41" s="261"/>
    </row>
    <row r="42" spans="2:9">
      <c r="B42" s="260"/>
      <c r="C42" s="237"/>
      <c r="D42" s="236"/>
      <c r="E42" s="198"/>
      <c r="F42" s="238"/>
      <c r="G42" s="201"/>
      <c r="H42" s="201"/>
      <c r="I42" s="261"/>
    </row>
    <row r="43" spans="2:9">
      <c r="B43" s="260"/>
      <c r="C43" s="237"/>
      <c r="D43" s="236"/>
      <c r="E43" s="198"/>
      <c r="F43" s="238"/>
      <c r="G43" s="201"/>
      <c r="H43" s="201"/>
      <c r="I43" s="261"/>
    </row>
    <row r="44" spans="2:9">
      <c r="B44" s="260"/>
      <c r="C44" s="237"/>
      <c r="D44" s="236"/>
      <c r="E44" s="198"/>
      <c r="F44" s="238"/>
      <c r="G44" s="201"/>
      <c r="H44" s="201"/>
      <c r="I44" s="261"/>
    </row>
    <row r="45" spans="2:9">
      <c r="B45" s="260"/>
      <c r="C45" s="237"/>
      <c r="D45" s="236"/>
      <c r="E45" s="198"/>
      <c r="F45" s="238"/>
      <c r="G45" s="201"/>
      <c r="H45" s="201"/>
      <c r="I45" s="261"/>
    </row>
    <row r="46" spans="2:9">
      <c r="B46" s="260"/>
      <c r="C46" s="237"/>
      <c r="D46" s="236"/>
      <c r="E46" s="198"/>
      <c r="F46" s="238"/>
      <c r="G46" s="201"/>
      <c r="H46" s="201"/>
      <c r="I46" s="261"/>
    </row>
    <row r="47" spans="2:9">
      <c r="B47" s="260"/>
      <c r="C47" s="237"/>
      <c r="D47" s="236"/>
      <c r="E47" s="198"/>
      <c r="F47" s="238"/>
      <c r="G47" s="201"/>
      <c r="H47" s="201"/>
      <c r="I47" s="261"/>
    </row>
    <row r="48" spans="2:9">
      <c r="B48" s="260"/>
      <c r="C48" s="237"/>
      <c r="D48" s="236"/>
      <c r="E48" s="198"/>
      <c r="F48" s="238"/>
      <c r="G48" s="201"/>
      <c r="H48" s="201"/>
      <c r="I48" s="261"/>
    </row>
    <row r="49" spans="2:12">
      <c r="B49" s="260"/>
      <c r="C49" s="237"/>
      <c r="D49" s="236"/>
      <c r="E49" s="198"/>
      <c r="F49" s="238"/>
      <c r="G49" s="201"/>
      <c r="H49" s="201"/>
      <c r="I49" s="261"/>
    </row>
    <row r="50" spans="2:12">
      <c r="B50" s="260"/>
      <c r="C50" s="237"/>
      <c r="D50" s="236"/>
      <c r="E50" s="198"/>
      <c r="F50" s="238"/>
      <c r="G50" s="201"/>
      <c r="H50" s="201"/>
      <c r="I50" s="261"/>
    </row>
    <row r="51" spans="2:12">
      <c r="B51" s="260"/>
      <c r="C51" s="237"/>
      <c r="D51" s="236"/>
      <c r="E51" s="198"/>
      <c r="F51" s="238"/>
      <c r="G51" s="201"/>
      <c r="H51" s="201"/>
      <c r="I51" s="261"/>
    </row>
    <row r="52" spans="2:12">
      <c r="B52" s="260"/>
      <c r="C52" s="237"/>
      <c r="D52" s="236"/>
      <c r="E52" s="198"/>
      <c r="F52" s="238"/>
      <c r="G52" s="201"/>
      <c r="H52" s="201"/>
      <c r="I52" s="261"/>
    </row>
    <row r="53" spans="2:12">
      <c r="B53" s="260"/>
      <c r="C53" s="237"/>
      <c r="D53" s="236"/>
      <c r="E53" s="198"/>
      <c r="F53" s="238"/>
      <c r="G53" s="201"/>
      <c r="H53" s="201"/>
      <c r="I53" s="261"/>
    </row>
    <row r="54" spans="2:12">
      <c r="B54" s="260"/>
      <c r="C54" s="237"/>
      <c r="D54" s="236"/>
      <c r="E54" s="198"/>
      <c r="F54" s="238"/>
      <c r="G54" s="201"/>
      <c r="H54" s="201"/>
      <c r="I54" s="261"/>
    </row>
    <row r="55" spans="2:12">
      <c r="B55" s="260"/>
      <c r="C55" s="202"/>
      <c r="D55" s="236"/>
      <c r="E55" s="198"/>
      <c r="F55" s="238"/>
      <c r="G55" s="201"/>
      <c r="H55" s="201"/>
      <c r="I55" s="261"/>
    </row>
    <row r="56" spans="2:12" ht="15" thickBot="1">
      <c r="B56" s="260"/>
      <c r="C56" s="202"/>
      <c r="D56" s="236"/>
      <c r="E56" s="198"/>
      <c r="F56" s="238"/>
      <c r="G56" s="201"/>
      <c r="H56" s="201"/>
      <c r="I56" s="261"/>
      <c r="L56" s="254"/>
    </row>
    <row r="57" spans="2:12" ht="24.75" customHeight="1" thickTop="1" thickBot="1">
      <c r="B57" s="260"/>
      <c r="C57" s="240" t="s">
        <v>2</v>
      </c>
      <c r="D57" s="454" t="str">
        <f>"RÉSULTAT BRUT DE LA FERME pour la période "  &amp;   '1 Informations générales'!D12</f>
        <v>RÉSULTAT BRUT DE LA FERME pour la période 2019</v>
      </c>
      <c r="E57" s="218" t="str">
        <f>"to " &amp; '1 Informations générales'!E12</f>
        <v>to 2020</v>
      </c>
      <c r="F57" s="218"/>
      <c r="G57" s="372">
        <f>E16-E21</f>
        <v>0</v>
      </c>
      <c r="H57" s="5" t="str">
        <f>'1 Informations générales'!$D$13</f>
        <v>FCFA</v>
      </c>
      <c r="I57" s="261"/>
    </row>
    <row r="58" spans="2:12" ht="15.75" thickTop="1">
      <c r="B58" s="260"/>
      <c r="C58" s="201"/>
      <c r="D58" s="654" t="s">
        <v>261</v>
      </c>
      <c r="E58" s="654"/>
      <c r="F58" s="654"/>
      <c r="G58" s="270" t="e">
        <f>(E16-E21)/E16</f>
        <v>#DIV/0!</v>
      </c>
      <c r="H58" s="238"/>
      <c r="I58" s="261"/>
    </row>
    <row r="59" spans="2:12">
      <c r="B59" s="260"/>
      <c r="C59" s="201"/>
      <c r="D59" s="253"/>
      <c r="E59" s="266"/>
      <c r="F59" s="267"/>
      <c r="G59" s="268"/>
      <c r="H59" s="267"/>
      <c r="I59" s="261"/>
    </row>
    <row r="60" spans="2:12" ht="15">
      <c r="B60" s="260"/>
      <c r="C60" s="201"/>
      <c r="D60" s="655" t="str">
        <f>"bénéfice moyen par "&amp;'1 Informations générales'!$D$14&amp;" des cultures saisonnières:"</f>
        <v>bénéfice moyen par ha des cultures saisonnières:</v>
      </c>
      <c r="E60" s="655"/>
      <c r="F60" s="656" t="str">
        <f>IFERROR('3 Recettes cultures &amp; élévage'!G19/'3 Recettes cultures &amp; élévage'!C6,"pas de cultures")</f>
        <v>pas de cultures</v>
      </c>
      <c r="G60" s="656"/>
      <c r="H60" s="325" t="str">
        <f>'1 Informations générales'!$D$13&amp;" per"&amp;" "&amp;'1 Informations générales'!$D$14</f>
        <v>FCFA per ha</v>
      </c>
      <c r="I60" s="261"/>
    </row>
    <row r="61" spans="2:12" ht="15">
      <c r="B61" s="260"/>
      <c r="C61" s="269"/>
      <c r="D61" s="655" t="str">
        <f>"bénéfice moyen par "&amp;'1 Informations générales'!D14&amp;" de cultures pérennes:"</f>
        <v>bénéfice moyen par ha de cultures pérennes:</v>
      </c>
      <c r="E61" s="655"/>
      <c r="F61" s="656" t="str">
        <f>IFERROR('3 Recettes cultures &amp; élévage'!G35/'3 Recettes cultures &amp; élévage'!C22,"pas de cultures")</f>
        <v>pas de cultures</v>
      </c>
      <c r="G61" s="656"/>
      <c r="H61" s="325" t="str">
        <f>'1 Informations générales'!$D$13&amp;" per"&amp;" "&amp;'1 Informations générales'!$D$14</f>
        <v>FCFA per ha</v>
      </c>
      <c r="I61" s="261"/>
      <c r="K61" s="371"/>
    </row>
    <row r="62" spans="2:12" ht="15">
      <c r="B62" s="260"/>
      <c r="C62" s="199"/>
      <c r="D62" s="655" t="s">
        <v>262</v>
      </c>
      <c r="E62" s="655"/>
      <c r="F62" s="657" t="str">
        <f>IFERROR(('3 Recettes cultures &amp; élévage'!G63)/('3 Recettes cultures &amp; élévage'!C39+'3 Recettes cultures &amp; élévage'!F39),"pas de bétail")</f>
        <v>pas de bétail</v>
      </c>
      <c r="G62" s="657"/>
      <c r="H62" s="325" t="str">
        <f>'1 Informations générales'!$D$13&amp;" per head"</f>
        <v>FCFA per head</v>
      </c>
      <c r="I62" s="261"/>
    </row>
    <row r="63" spans="2:12" ht="15">
      <c r="B63" s="262"/>
      <c r="C63" s="236"/>
      <c r="D63" s="655" t="s">
        <v>263</v>
      </c>
      <c r="E63" s="655"/>
      <c r="F63" s="658">
        <f>'3 Recettes cultures &amp; élévage'!C6+'3 Recettes cultures &amp; élévage'!C22</f>
        <v>0</v>
      </c>
      <c r="G63" s="659"/>
      <c r="H63" s="326" t="str">
        <f>'1 Informations générales'!D14</f>
        <v>ha</v>
      </c>
      <c r="I63" s="263"/>
      <c r="J63" s="380">
        <f>SUM('1 Informations générales'!I32:I36)-F63</f>
        <v>0</v>
      </c>
    </row>
    <row r="64" spans="2:12">
      <c r="B64" s="262"/>
      <c r="C64" s="236"/>
      <c r="D64" s="650" t="str">
        <f>IF(J63&lt;0,"Cultivated area does not match available crop area (1. General Information)","")</f>
        <v/>
      </c>
      <c r="E64" s="650"/>
      <c r="F64" s="650"/>
      <c r="G64" s="650"/>
      <c r="H64" s="650"/>
      <c r="I64" s="263"/>
      <c r="J64" s="335"/>
    </row>
    <row r="65" spans="2:9" ht="11.25" customHeight="1" thickBot="1">
      <c r="B65" s="264"/>
      <c r="C65" s="271"/>
      <c r="D65" s="271"/>
      <c r="E65" s="271"/>
      <c r="F65" s="271"/>
      <c r="G65" s="271"/>
      <c r="H65" s="271"/>
      <c r="I65" s="265"/>
    </row>
  </sheetData>
  <sheetProtection algorithmName="SHA-512" hashValue="+A+Di68qM7q8iHge2xa1Q8/vioR3+v6ncbIs2Nn9TI7TmlIeODBQWMK8rsVJt7iqNgjrPU4aWz3WVvwUp7X18g==" saltValue="rVHxrtbzXIHLCtcml0CukQ==" spinCount="100000" sheet="1" selectLockedCells="1"/>
  <mergeCells count="13">
    <mergeCell ref="D64:H64"/>
    <mergeCell ref="B2:I2"/>
    <mergeCell ref="G4:H4"/>
    <mergeCell ref="A1:I1"/>
    <mergeCell ref="D58:F58"/>
    <mergeCell ref="D60:E60"/>
    <mergeCell ref="D61:E61"/>
    <mergeCell ref="D62:E62"/>
    <mergeCell ref="D63:E63"/>
    <mergeCell ref="F60:G60"/>
    <mergeCell ref="F61:G61"/>
    <mergeCell ref="F62:G62"/>
    <mergeCell ref="F63:G63"/>
  </mergeCells>
  <conditionalFormatting sqref="H14:H15">
    <cfRule type="cellIs" dxfId="6" priority="7" operator="greaterThan">
      <formula>1.01</formula>
    </cfRule>
  </conditionalFormatting>
  <conditionalFormatting sqref="H21">
    <cfRule type="cellIs" dxfId="5" priority="5" operator="greaterThan">
      <formula>1.01</formula>
    </cfRule>
  </conditionalFormatting>
  <conditionalFormatting sqref="F63:H63 D64">
    <cfRule type="expression" dxfId="4" priority="3">
      <formula>$J$63&lt;0</formula>
    </cfRule>
  </conditionalFormatting>
  <conditionalFormatting sqref="G57">
    <cfRule type="cellIs" dxfId="3" priority="2" operator="lessThan">
      <formula>0</formula>
    </cfRule>
  </conditionalFormatting>
  <conditionalFormatting sqref="G58">
    <cfRule type="cellIs" dxfId="2" priority="1" operator="lessThan">
      <formula>0</formula>
    </cfRule>
  </conditionalFormatting>
  <dataValidations xWindow="590" yWindow="379" count="2">
    <dataValidation allowBlank="1" showInputMessage="1" showErrorMessage="1" prompt="If RED then compare crop areas under cultivation (in Seasonal and Perennial Crops) to area in Property status. Cultivated area is larger than area available for cultivation! " sqref="F63" xr:uid="{00000000-0002-0000-0900-000000000000}"/>
    <dataValidation allowBlank="1" showErrorMessage="1" prompt="If sales are projected, then consider possible losses" sqref="E14" xr:uid="{00000000-0002-0000-0900-000001000000}"/>
  </dataValidations>
  <pageMargins left="0.47244094488188981" right="0.47244094488188981" top="0.74803149606299213" bottom="0.55118110236220474" header="0.31496062992125984" footer="0.31496062992125984"/>
  <pageSetup paperSize="9" scale="78" orientation="portrait" r:id="rId1"/>
  <headerFooter>
    <oddHeader>&amp;L&amp;12Farm Analysis Tool&amp;C&amp;12Section: Farm Income Statement</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6">
    <tabColor rgb="FFFFC000"/>
  </sheetPr>
  <dimension ref="A1:N45"/>
  <sheetViews>
    <sheetView view="pageBreakPreview" zoomScale="85" zoomScaleNormal="80" zoomScaleSheetLayoutView="85" workbookViewId="0">
      <selection activeCell="B7" sqref="B7"/>
    </sheetView>
  </sheetViews>
  <sheetFormatPr baseColWidth="10" defaultColWidth="9.140625" defaultRowHeight="15"/>
  <cols>
    <col min="1" max="1" width="16.85546875" customWidth="1"/>
    <col min="2" max="14" width="12.7109375" customWidth="1"/>
  </cols>
  <sheetData>
    <row r="1" spans="1:14" ht="15.75" thickBot="1">
      <c r="A1" s="621" t="s">
        <v>42</v>
      </c>
      <c r="B1" s="621"/>
      <c r="C1" s="621"/>
      <c r="D1" s="621"/>
      <c r="E1" s="621"/>
      <c r="F1" s="621"/>
      <c r="G1" s="621"/>
      <c r="H1" s="621"/>
      <c r="I1" s="621"/>
      <c r="J1" s="621"/>
      <c r="K1" s="621"/>
      <c r="L1" s="621"/>
      <c r="M1" s="621"/>
      <c r="N1" s="621"/>
    </row>
    <row r="2" spans="1:14" ht="46.5" customHeight="1">
      <c r="A2" s="651" t="s">
        <v>265</v>
      </c>
      <c r="B2" s="652"/>
      <c r="C2" s="652"/>
      <c r="D2" s="652"/>
      <c r="E2" s="652"/>
      <c r="F2" s="652"/>
      <c r="G2" s="652"/>
      <c r="H2" s="652"/>
      <c r="I2" s="652"/>
      <c r="J2" s="652"/>
      <c r="K2" s="652"/>
      <c r="L2" s="652"/>
      <c r="M2" s="652"/>
      <c r="N2" s="653"/>
    </row>
    <row r="3" spans="1:14">
      <c r="A3" s="278"/>
      <c r="B3" s="275" t="s">
        <v>186</v>
      </c>
      <c r="C3" s="276" t="s">
        <v>187</v>
      </c>
      <c r="D3" s="277" t="s">
        <v>188</v>
      </c>
      <c r="E3" s="275" t="s">
        <v>189</v>
      </c>
      <c r="F3" s="276" t="s">
        <v>190</v>
      </c>
      <c r="G3" s="277" t="s">
        <v>191</v>
      </c>
      <c r="H3" s="276" t="s">
        <v>192</v>
      </c>
      <c r="I3" s="276" t="s">
        <v>193</v>
      </c>
      <c r="J3" s="277" t="s">
        <v>194</v>
      </c>
      <c r="K3" s="275" t="s">
        <v>195</v>
      </c>
      <c r="L3" s="275" t="s">
        <v>196</v>
      </c>
      <c r="M3" s="275" t="s">
        <v>197</v>
      </c>
      <c r="N3" s="279" t="s">
        <v>264</v>
      </c>
    </row>
    <row r="4" spans="1:14">
      <c r="A4" s="278"/>
      <c r="B4" s="273" t="s">
        <v>151</v>
      </c>
      <c r="C4" s="190" t="s">
        <v>151</v>
      </c>
      <c r="D4" s="272" t="s">
        <v>151</v>
      </c>
      <c r="E4" s="274" t="s">
        <v>151</v>
      </c>
      <c r="F4" s="273" t="s">
        <v>151</v>
      </c>
      <c r="G4" s="273" t="s">
        <v>151</v>
      </c>
      <c r="H4" s="273" t="s">
        <v>151</v>
      </c>
      <c r="I4" s="273" t="s">
        <v>151</v>
      </c>
      <c r="J4" s="273" t="s">
        <v>151</v>
      </c>
      <c r="K4" s="273" t="s">
        <v>151</v>
      </c>
      <c r="L4" s="273" t="s">
        <v>151</v>
      </c>
      <c r="M4" s="273" t="s">
        <v>151</v>
      </c>
      <c r="N4" s="280" t="s">
        <v>151</v>
      </c>
    </row>
    <row r="5" spans="1:14">
      <c r="A5" s="660" t="s">
        <v>266</v>
      </c>
      <c r="B5" s="661"/>
      <c r="C5" s="661"/>
      <c r="D5" s="661"/>
      <c r="E5" s="661"/>
      <c r="F5" s="661"/>
      <c r="G5" s="661"/>
      <c r="H5" s="661"/>
      <c r="I5" s="661"/>
      <c r="J5" s="661"/>
      <c r="K5" s="661"/>
      <c r="L5" s="661"/>
      <c r="M5" s="661"/>
      <c r="N5" s="662"/>
    </row>
    <row r="6" spans="1:14">
      <c r="A6" s="278">
        <f>'3 Recettes cultures &amp; élévage'!B10</f>
        <v>0</v>
      </c>
      <c r="B6" s="293"/>
      <c r="C6" s="293"/>
      <c r="D6" s="293"/>
      <c r="E6" s="293"/>
      <c r="F6" s="293"/>
      <c r="G6" s="293"/>
      <c r="H6" s="293"/>
      <c r="I6" s="293"/>
      <c r="J6" s="293"/>
      <c r="K6" s="293"/>
      <c r="L6" s="293"/>
      <c r="M6" s="293"/>
      <c r="N6" s="279" t="e">
        <f>AVERAGE(B6:M6)</f>
        <v>#DIV/0!</v>
      </c>
    </row>
    <row r="7" spans="1:14">
      <c r="A7" s="278">
        <f>'3 Recettes cultures &amp; élévage'!B11</f>
        <v>0</v>
      </c>
      <c r="B7" s="293"/>
      <c r="C7" s="293"/>
      <c r="D7" s="293"/>
      <c r="E7" s="293"/>
      <c r="F7" s="293"/>
      <c r="G7" s="293"/>
      <c r="H7" s="293"/>
      <c r="I7" s="293"/>
      <c r="J7" s="293"/>
      <c r="K7" s="293"/>
      <c r="L7" s="293"/>
      <c r="M7" s="293"/>
      <c r="N7" s="279" t="e">
        <f t="shared" ref="N7:N45" si="0">AVERAGE(B7:M7)</f>
        <v>#DIV/0!</v>
      </c>
    </row>
    <row r="8" spans="1:14">
      <c r="A8" s="278">
        <f>'3 Recettes cultures &amp; élévage'!B12</f>
        <v>0</v>
      </c>
      <c r="B8" s="293"/>
      <c r="C8" s="293"/>
      <c r="D8" s="293"/>
      <c r="E8" s="293"/>
      <c r="F8" s="293"/>
      <c r="G8" s="293"/>
      <c r="H8" s="293"/>
      <c r="I8" s="293"/>
      <c r="J8" s="293"/>
      <c r="K8" s="293"/>
      <c r="L8" s="293"/>
      <c r="M8" s="293"/>
      <c r="N8" s="279" t="e">
        <f t="shared" si="0"/>
        <v>#DIV/0!</v>
      </c>
    </row>
    <row r="9" spans="1:14">
      <c r="A9" s="278">
        <f>'3 Recettes cultures &amp; élévage'!B13</f>
        <v>0</v>
      </c>
      <c r="B9" s="293"/>
      <c r="C9" s="293"/>
      <c r="D9" s="293"/>
      <c r="E9" s="293"/>
      <c r="F9" s="293"/>
      <c r="G9" s="293"/>
      <c r="H9" s="293"/>
      <c r="I9" s="293"/>
      <c r="J9" s="293"/>
      <c r="K9" s="293"/>
      <c r="L9" s="293"/>
      <c r="M9" s="293"/>
      <c r="N9" s="279" t="e">
        <f t="shared" si="0"/>
        <v>#DIV/0!</v>
      </c>
    </row>
    <row r="10" spans="1:14">
      <c r="A10" s="278">
        <f>'3 Recettes cultures &amp; élévage'!B14</f>
        <v>0</v>
      </c>
      <c r="B10" s="293"/>
      <c r="C10" s="293"/>
      <c r="D10" s="293"/>
      <c r="E10" s="293"/>
      <c r="F10" s="293"/>
      <c r="G10" s="293"/>
      <c r="H10" s="293"/>
      <c r="I10" s="293"/>
      <c r="J10" s="293"/>
      <c r="K10" s="293"/>
      <c r="L10" s="293"/>
      <c r="M10" s="293"/>
      <c r="N10" s="279" t="e">
        <f t="shared" si="0"/>
        <v>#DIV/0!</v>
      </c>
    </row>
    <row r="11" spans="1:14">
      <c r="A11" s="284" t="str">
        <f>'3 Recettes cultures &amp; élévage'!B15</f>
        <v>Produits dérivés:</v>
      </c>
      <c r="B11" s="244"/>
      <c r="C11" s="244"/>
      <c r="D11" s="244"/>
      <c r="E11" s="244"/>
      <c r="F11" s="244"/>
      <c r="G11" s="244"/>
      <c r="H11" s="244"/>
      <c r="I11" s="244"/>
      <c r="J11" s="244"/>
      <c r="K11" s="244"/>
      <c r="L11" s="244"/>
      <c r="M11" s="244"/>
      <c r="N11" s="283"/>
    </row>
    <row r="12" spans="1:14">
      <c r="A12" s="278">
        <f>'3 Recettes cultures &amp; élévage'!B16</f>
        <v>0</v>
      </c>
      <c r="B12" s="293"/>
      <c r="C12" s="293"/>
      <c r="D12" s="293"/>
      <c r="E12" s="293"/>
      <c r="F12" s="293"/>
      <c r="G12" s="293"/>
      <c r="H12" s="293"/>
      <c r="I12" s="293"/>
      <c r="J12" s="293"/>
      <c r="K12" s="293"/>
      <c r="L12" s="293"/>
      <c r="M12" s="293"/>
      <c r="N12" s="279" t="e">
        <f t="shared" si="0"/>
        <v>#DIV/0!</v>
      </c>
    </row>
    <row r="13" spans="1:14">
      <c r="A13" s="278">
        <f>'3 Recettes cultures &amp; élévage'!B17</f>
        <v>0</v>
      </c>
      <c r="B13" s="293"/>
      <c r="C13" s="293"/>
      <c r="D13" s="293"/>
      <c r="E13" s="293"/>
      <c r="F13" s="293"/>
      <c r="G13" s="293"/>
      <c r="H13" s="293"/>
      <c r="I13" s="293"/>
      <c r="J13" s="293"/>
      <c r="K13" s="293"/>
      <c r="L13" s="293"/>
      <c r="M13" s="293"/>
      <c r="N13" s="279" t="e">
        <f t="shared" si="0"/>
        <v>#DIV/0!</v>
      </c>
    </row>
    <row r="14" spans="1:14">
      <c r="A14" s="278">
        <f>'3 Recettes cultures &amp; élévage'!B18</f>
        <v>0</v>
      </c>
      <c r="B14" s="293"/>
      <c r="C14" s="293"/>
      <c r="D14" s="293"/>
      <c r="E14" s="293"/>
      <c r="F14" s="293"/>
      <c r="G14" s="293"/>
      <c r="H14" s="293"/>
      <c r="I14" s="293"/>
      <c r="J14" s="293"/>
      <c r="K14" s="293"/>
      <c r="L14" s="293"/>
      <c r="M14" s="293"/>
      <c r="N14" s="279" t="e">
        <f t="shared" si="0"/>
        <v>#DIV/0!</v>
      </c>
    </row>
    <row r="15" spans="1:14">
      <c r="A15" s="660" t="s">
        <v>267</v>
      </c>
      <c r="B15" s="661"/>
      <c r="C15" s="661"/>
      <c r="D15" s="661"/>
      <c r="E15" s="661"/>
      <c r="F15" s="661"/>
      <c r="G15" s="661"/>
      <c r="H15" s="661"/>
      <c r="I15" s="661"/>
      <c r="J15" s="661"/>
      <c r="K15" s="661"/>
      <c r="L15" s="661"/>
      <c r="M15" s="661"/>
      <c r="N15" s="662"/>
    </row>
    <row r="16" spans="1:14">
      <c r="A16" s="278">
        <f>'3 Recettes cultures &amp; élévage'!B26</f>
        <v>0</v>
      </c>
      <c r="B16" s="293"/>
      <c r="C16" s="293"/>
      <c r="D16" s="293"/>
      <c r="E16" s="293"/>
      <c r="F16" s="293"/>
      <c r="G16" s="293"/>
      <c r="H16" s="293"/>
      <c r="I16" s="293"/>
      <c r="J16" s="293"/>
      <c r="K16" s="293"/>
      <c r="L16" s="293"/>
      <c r="M16" s="293"/>
      <c r="N16" s="279" t="e">
        <f t="shared" si="0"/>
        <v>#DIV/0!</v>
      </c>
    </row>
    <row r="17" spans="1:14">
      <c r="A17" s="278">
        <f>'3 Recettes cultures &amp; élévage'!B27</f>
        <v>0</v>
      </c>
      <c r="B17" s="293"/>
      <c r="C17" s="293"/>
      <c r="D17" s="293"/>
      <c r="E17" s="293"/>
      <c r="F17" s="293"/>
      <c r="G17" s="293"/>
      <c r="H17" s="293"/>
      <c r="I17" s="293"/>
      <c r="J17" s="293"/>
      <c r="K17" s="293"/>
      <c r="L17" s="293"/>
      <c r="M17" s="293"/>
      <c r="N17" s="279" t="e">
        <f t="shared" si="0"/>
        <v>#DIV/0!</v>
      </c>
    </row>
    <row r="18" spans="1:14">
      <c r="A18" s="278">
        <f>'3 Recettes cultures &amp; élévage'!B28</f>
        <v>0</v>
      </c>
      <c r="B18" s="293"/>
      <c r="C18" s="293"/>
      <c r="D18" s="293"/>
      <c r="E18" s="293"/>
      <c r="F18" s="293"/>
      <c r="G18" s="293"/>
      <c r="H18" s="293"/>
      <c r="I18" s="293"/>
      <c r="J18" s="293"/>
      <c r="K18" s="293"/>
      <c r="L18" s="293"/>
      <c r="M18" s="293"/>
      <c r="N18" s="279" t="e">
        <f t="shared" si="0"/>
        <v>#DIV/0!</v>
      </c>
    </row>
    <row r="19" spans="1:14">
      <c r="A19" s="278">
        <f>'3 Recettes cultures &amp; élévage'!B29</f>
        <v>0</v>
      </c>
      <c r="B19" s="293"/>
      <c r="C19" s="293"/>
      <c r="D19" s="293"/>
      <c r="E19" s="293"/>
      <c r="F19" s="293"/>
      <c r="G19" s="293"/>
      <c r="H19" s="293"/>
      <c r="I19" s="293"/>
      <c r="J19" s="293"/>
      <c r="K19" s="293"/>
      <c r="L19" s="293"/>
      <c r="M19" s="293"/>
      <c r="N19" s="279" t="e">
        <f t="shared" si="0"/>
        <v>#DIV/0!</v>
      </c>
    </row>
    <row r="20" spans="1:14">
      <c r="A20" s="278">
        <f>'3 Recettes cultures &amp; élévage'!B30</f>
        <v>0</v>
      </c>
      <c r="B20" s="293"/>
      <c r="C20" s="293"/>
      <c r="D20" s="293"/>
      <c r="E20" s="293"/>
      <c r="F20" s="293"/>
      <c r="G20" s="293"/>
      <c r="H20" s="293"/>
      <c r="I20" s="293"/>
      <c r="J20" s="293"/>
      <c r="K20" s="293"/>
      <c r="L20" s="293"/>
      <c r="M20" s="293"/>
      <c r="N20" s="279" t="e">
        <f t="shared" si="0"/>
        <v>#DIV/0!</v>
      </c>
    </row>
    <row r="21" spans="1:14">
      <c r="A21" s="284" t="str">
        <f>'3 Recettes cultures &amp; élévage'!B31</f>
        <v>Produits dérivés:</v>
      </c>
      <c r="B21" s="244"/>
      <c r="C21" s="244"/>
      <c r="D21" s="244"/>
      <c r="E21" s="244"/>
      <c r="F21" s="244"/>
      <c r="G21" s="244"/>
      <c r="H21" s="244"/>
      <c r="I21" s="244"/>
      <c r="J21" s="244"/>
      <c r="K21" s="244"/>
      <c r="L21" s="244"/>
      <c r="M21" s="244"/>
      <c r="N21" s="283"/>
    </row>
    <row r="22" spans="1:14">
      <c r="A22" s="278">
        <f>'3 Recettes cultures &amp; élévage'!B32</f>
        <v>0</v>
      </c>
      <c r="B22" s="293"/>
      <c r="C22" s="293"/>
      <c r="D22" s="293"/>
      <c r="E22" s="293"/>
      <c r="F22" s="293"/>
      <c r="G22" s="293"/>
      <c r="H22" s="293"/>
      <c r="I22" s="293"/>
      <c r="J22" s="293"/>
      <c r="K22" s="293"/>
      <c r="L22" s="293"/>
      <c r="M22" s="293"/>
      <c r="N22" s="279" t="e">
        <f t="shared" si="0"/>
        <v>#DIV/0!</v>
      </c>
    </row>
    <row r="23" spans="1:14">
      <c r="A23" s="278">
        <f>'3 Recettes cultures &amp; élévage'!B33</f>
        <v>0</v>
      </c>
      <c r="B23" s="293"/>
      <c r="C23" s="293"/>
      <c r="D23" s="293"/>
      <c r="E23" s="293"/>
      <c r="F23" s="293"/>
      <c r="G23" s="293"/>
      <c r="H23" s="293"/>
      <c r="I23" s="293"/>
      <c r="J23" s="293"/>
      <c r="K23" s="293"/>
      <c r="L23" s="293"/>
      <c r="M23" s="293"/>
      <c r="N23" s="279" t="e">
        <f t="shared" si="0"/>
        <v>#DIV/0!</v>
      </c>
    </row>
    <row r="24" spans="1:14">
      <c r="A24" s="278">
        <f>'3 Recettes cultures &amp; élévage'!B34</f>
        <v>0</v>
      </c>
      <c r="B24" s="293"/>
      <c r="C24" s="293"/>
      <c r="D24" s="293"/>
      <c r="E24" s="293"/>
      <c r="F24" s="293"/>
      <c r="G24" s="293"/>
      <c r="H24" s="293"/>
      <c r="I24" s="293"/>
      <c r="J24" s="293"/>
      <c r="K24" s="293"/>
      <c r="L24" s="293"/>
      <c r="M24" s="293"/>
      <c r="N24" s="279" t="e">
        <f t="shared" si="0"/>
        <v>#DIV/0!</v>
      </c>
    </row>
    <row r="25" spans="1:14">
      <c r="A25" s="660" t="s">
        <v>268</v>
      </c>
      <c r="B25" s="661"/>
      <c r="C25" s="661"/>
      <c r="D25" s="661"/>
      <c r="E25" s="661"/>
      <c r="F25" s="661"/>
      <c r="G25" s="661"/>
      <c r="H25" s="661"/>
      <c r="I25" s="661"/>
      <c r="J25" s="661"/>
      <c r="K25" s="661"/>
      <c r="L25" s="661"/>
      <c r="M25" s="661"/>
      <c r="N25" s="662"/>
    </row>
    <row r="26" spans="1:14">
      <c r="A26" s="278" t="str">
        <f>'3 Recettes cultures &amp; élévage'!B43</f>
        <v>Vaches laitières</v>
      </c>
      <c r="B26" s="293"/>
      <c r="C26" s="293"/>
      <c r="D26" s="293"/>
      <c r="E26" s="293"/>
      <c r="F26" s="293"/>
      <c r="G26" s="293"/>
      <c r="H26" s="293"/>
      <c r="I26" s="293"/>
      <c r="J26" s="293"/>
      <c r="K26" s="293"/>
      <c r="L26" s="293"/>
      <c r="M26" s="293"/>
      <c r="N26" s="279" t="e">
        <f t="shared" si="0"/>
        <v>#DIV/0!</v>
      </c>
    </row>
    <row r="27" spans="1:14">
      <c r="A27" s="278" t="str">
        <f>'3 Recettes cultures &amp; élévage'!B44</f>
        <v>Génisses</v>
      </c>
      <c r="B27" s="293"/>
      <c r="C27" s="293"/>
      <c r="D27" s="293"/>
      <c r="E27" s="293"/>
      <c r="F27" s="293"/>
      <c r="G27" s="293"/>
      <c r="H27" s="293"/>
      <c r="I27" s="293"/>
      <c r="J27" s="293"/>
      <c r="K27" s="293"/>
      <c r="L27" s="293"/>
      <c r="M27" s="293"/>
      <c r="N27" s="279" t="e">
        <f t="shared" si="0"/>
        <v>#DIV/0!</v>
      </c>
    </row>
    <row r="28" spans="1:14">
      <c r="A28" s="278" t="str">
        <f>'3 Recettes cultures &amp; élévage'!B45</f>
        <v>Bœufs adultes</v>
      </c>
      <c r="B28" s="293"/>
      <c r="C28" s="293"/>
      <c r="D28" s="293"/>
      <c r="E28" s="293"/>
      <c r="F28" s="293"/>
      <c r="G28" s="293"/>
      <c r="H28" s="293"/>
      <c r="I28" s="293"/>
      <c r="J28" s="293"/>
      <c r="K28" s="293"/>
      <c r="L28" s="293"/>
      <c r="M28" s="293"/>
      <c r="N28" s="279" t="e">
        <f t="shared" si="0"/>
        <v>#DIV/0!</v>
      </c>
    </row>
    <row r="29" spans="1:14">
      <c r="A29" s="278" t="str">
        <f>'3 Recettes cultures &amp; élévage'!B46</f>
        <v>Bœufs juvéniles</v>
      </c>
      <c r="B29" s="293"/>
      <c r="C29" s="293"/>
      <c r="D29" s="293"/>
      <c r="E29" s="293"/>
      <c r="F29" s="293"/>
      <c r="G29" s="293"/>
      <c r="H29" s="293"/>
      <c r="I29" s="293"/>
      <c r="J29" s="293"/>
      <c r="K29" s="293"/>
      <c r="L29" s="293"/>
      <c r="M29" s="293"/>
      <c r="N29" s="279" t="e">
        <f t="shared" si="0"/>
        <v>#DIV/0!</v>
      </c>
    </row>
    <row r="30" spans="1:14">
      <c r="A30" s="278" t="str">
        <f>'3 Recettes cultures &amp; élévage'!B47</f>
        <v>Veaux</v>
      </c>
      <c r="B30" s="293"/>
      <c r="C30" s="293"/>
      <c r="D30" s="293"/>
      <c r="E30" s="293"/>
      <c r="F30" s="293"/>
      <c r="G30" s="293"/>
      <c r="H30" s="293"/>
      <c r="I30" s="293"/>
      <c r="J30" s="293"/>
      <c r="K30" s="293"/>
      <c r="L30" s="293"/>
      <c r="M30" s="293"/>
      <c r="N30" s="279" t="e">
        <f t="shared" si="0"/>
        <v>#DIV/0!</v>
      </c>
    </row>
    <row r="31" spans="1:14">
      <c r="A31" s="278" t="str">
        <f>'3 Recettes cultures &amp; élévage'!B48</f>
        <v>Moutons</v>
      </c>
      <c r="B31" s="293"/>
      <c r="C31" s="293"/>
      <c r="D31" s="293"/>
      <c r="E31" s="293"/>
      <c r="F31" s="293"/>
      <c r="G31" s="293"/>
      <c r="H31" s="293"/>
      <c r="I31" s="293"/>
      <c r="J31" s="293"/>
      <c r="K31" s="293"/>
      <c r="L31" s="293"/>
      <c r="M31" s="293"/>
      <c r="N31" s="279" t="e">
        <f t="shared" si="0"/>
        <v>#DIV/0!</v>
      </c>
    </row>
    <row r="32" spans="1:14">
      <c r="A32" s="278" t="str">
        <f>'3 Recettes cultures &amp; élévage'!B49</f>
        <v>Boucs de mouton</v>
      </c>
      <c r="B32" s="293"/>
      <c r="C32" s="293"/>
      <c r="D32" s="293"/>
      <c r="E32" s="293"/>
      <c r="F32" s="293"/>
      <c r="G32" s="293"/>
      <c r="H32" s="293"/>
      <c r="I32" s="293"/>
      <c r="J32" s="293"/>
      <c r="K32" s="293"/>
      <c r="L32" s="293"/>
      <c r="M32" s="293"/>
      <c r="N32" s="279" t="e">
        <f t="shared" si="0"/>
        <v>#DIV/0!</v>
      </c>
    </row>
    <row r="33" spans="1:14">
      <c r="A33" s="278" t="str">
        <f>'3 Recettes cultures &amp; élévage'!B50</f>
        <v>Enfants moutons</v>
      </c>
      <c r="B33" s="293"/>
      <c r="C33" s="293"/>
      <c r="D33" s="293"/>
      <c r="E33" s="293"/>
      <c r="F33" s="293"/>
      <c r="G33" s="293"/>
      <c r="H33" s="293"/>
      <c r="I33" s="293"/>
      <c r="J33" s="293"/>
      <c r="K33" s="293"/>
      <c r="L33" s="293"/>
      <c r="M33" s="293"/>
      <c r="N33" s="279" t="e">
        <f t="shared" si="0"/>
        <v>#DIV/0!</v>
      </c>
    </row>
    <row r="34" spans="1:14">
      <c r="A34" s="278" t="str">
        <f>'3 Recettes cultures &amp; élévage'!B51</f>
        <v>Chèvre</v>
      </c>
      <c r="B34" s="293"/>
      <c r="C34" s="293"/>
      <c r="D34" s="293"/>
      <c r="E34" s="293"/>
      <c r="F34" s="293"/>
      <c r="G34" s="293"/>
      <c r="H34" s="293"/>
      <c r="I34" s="293"/>
      <c r="J34" s="293"/>
      <c r="K34" s="293"/>
      <c r="L34" s="293"/>
      <c r="M34" s="293"/>
      <c r="N34" s="279" t="e">
        <f t="shared" si="0"/>
        <v>#DIV/0!</v>
      </c>
    </row>
    <row r="35" spans="1:14">
      <c r="A35" s="278" t="str">
        <f>'3 Recettes cultures &amp; élévage'!B52</f>
        <v>Boucs de chèvre</v>
      </c>
      <c r="B35" s="293"/>
      <c r="C35" s="293"/>
      <c r="D35" s="293"/>
      <c r="E35" s="293"/>
      <c r="F35" s="293"/>
      <c r="G35" s="293"/>
      <c r="H35" s="293"/>
      <c r="I35" s="293"/>
      <c r="J35" s="293"/>
      <c r="K35" s="293"/>
      <c r="L35" s="293"/>
      <c r="M35" s="293"/>
      <c r="N35" s="279" t="e">
        <f t="shared" si="0"/>
        <v>#DIV/0!</v>
      </c>
    </row>
    <row r="36" spans="1:14">
      <c r="A36" s="278" t="str">
        <f>'3 Recettes cultures &amp; élévage'!B53</f>
        <v>Chèvre chevreau</v>
      </c>
      <c r="B36" s="293"/>
      <c r="C36" s="293"/>
      <c r="D36" s="293"/>
      <c r="E36" s="293"/>
      <c r="F36" s="293"/>
      <c r="G36" s="293"/>
      <c r="H36" s="293"/>
      <c r="I36" s="293"/>
      <c r="J36" s="293"/>
      <c r="K36" s="293"/>
      <c r="L36" s="293"/>
      <c r="M36" s="293"/>
      <c r="N36" s="279" t="e">
        <f t="shared" si="0"/>
        <v>#DIV/0!</v>
      </c>
    </row>
    <row r="37" spans="1:14">
      <c r="A37" s="278" t="str">
        <f>'3 Recettes cultures &amp; élévage'!B54</f>
        <v>Poulets de chair</v>
      </c>
      <c r="B37" s="293"/>
      <c r="C37" s="293"/>
      <c r="D37" s="293"/>
      <c r="E37" s="293"/>
      <c r="F37" s="293"/>
      <c r="G37" s="293"/>
      <c r="H37" s="293"/>
      <c r="I37" s="293"/>
      <c r="J37" s="293"/>
      <c r="K37" s="293"/>
      <c r="L37" s="293"/>
      <c r="M37" s="293"/>
      <c r="N37" s="279" t="e">
        <f t="shared" si="0"/>
        <v>#DIV/0!</v>
      </c>
    </row>
    <row r="38" spans="1:14">
      <c r="A38" s="278" t="str">
        <f>'3 Recettes cultures &amp; élévage'!B55</f>
        <v>Pondeuses</v>
      </c>
      <c r="B38" s="293"/>
      <c r="C38" s="293"/>
      <c r="D38" s="293"/>
      <c r="E38" s="293"/>
      <c r="F38" s="293"/>
      <c r="G38" s="293"/>
      <c r="H38" s="293"/>
      <c r="I38" s="293"/>
      <c r="J38" s="293"/>
      <c r="K38" s="293"/>
      <c r="L38" s="293"/>
      <c r="M38" s="293"/>
      <c r="N38" s="279" t="e">
        <f t="shared" si="0"/>
        <v>#DIV/0!</v>
      </c>
    </row>
    <row r="39" spans="1:14">
      <c r="A39" s="278">
        <f>'3 Recettes cultures &amp; élévage'!B56</f>
        <v>0</v>
      </c>
      <c r="B39" s="293"/>
      <c r="C39" s="293"/>
      <c r="D39" s="293"/>
      <c r="E39" s="293"/>
      <c r="F39" s="293"/>
      <c r="G39" s="293"/>
      <c r="H39" s="293"/>
      <c r="I39" s="293"/>
      <c r="J39" s="293"/>
      <c r="K39" s="293"/>
      <c r="L39" s="293"/>
      <c r="M39" s="293"/>
      <c r="N39" s="279" t="e">
        <f t="shared" si="0"/>
        <v>#DIV/0!</v>
      </c>
    </row>
    <row r="40" spans="1:14">
      <c r="A40" s="284" t="str">
        <f>'3 Recettes cultures &amp; élévage'!B57</f>
        <v>Produits dérivés:</v>
      </c>
      <c r="B40" s="244"/>
      <c r="C40" s="244"/>
      <c r="D40" s="244"/>
      <c r="E40" s="244"/>
      <c r="F40" s="244"/>
      <c r="G40" s="244"/>
      <c r="H40" s="244"/>
      <c r="I40" s="244"/>
      <c r="J40" s="244"/>
      <c r="K40" s="244"/>
      <c r="L40" s="244"/>
      <c r="M40" s="244"/>
      <c r="N40" s="283"/>
    </row>
    <row r="41" spans="1:14">
      <c r="A41" s="278" t="str">
        <f>'3 Recettes cultures &amp; élévage'!B58</f>
        <v>Lait</v>
      </c>
      <c r="B41" s="293"/>
      <c r="C41" s="293"/>
      <c r="D41" s="293"/>
      <c r="E41" s="293"/>
      <c r="F41" s="293"/>
      <c r="G41" s="293"/>
      <c r="H41" s="293"/>
      <c r="I41" s="293"/>
      <c r="J41" s="293"/>
      <c r="K41" s="293"/>
      <c r="L41" s="293"/>
      <c r="M41" s="293"/>
      <c r="N41" s="279" t="e">
        <f t="shared" si="0"/>
        <v>#DIV/0!</v>
      </c>
    </row>
    <row r="42" spans="1:14">
      <c r="A42" s="278" t="str">
        <f>'3 Recettes cultures &amp; élévage'!B59</f>
        <v>Œufs</v>
      </c>
      <c r="B42" s="293"/>
      <c r="C42" s="293"/>
      <c r="D42" s="293"/>
      <c r="E42" s="293"/>
      <c r="F42" s="293"/>
      <c r="G42" s="293"/>
      <c r="H42" s="293"/>
      <c r="I42" s="293"/>
      <c r="J42" s="293"/>
      <c r="K42" s="293"/>
      <c r="L42" s="293"/>
      <c r="M42" s="293"/>
      <c r="N42" s="279" t="e">
        <f t="shared" si="0"/>
        <v>#DIV/0!</v>
      </c>
    </row>
    <row r="43" spans="1:14">
      <c r="A43" s="278" t="str">
        <f>'3 Recettes cultures &amp; élévage'!B60</f>
        <v>Peaux</v>
      </c>
      <c r="B43" s="293"/>
      <c r="C43" s="293"/>
      <c r="D43" s="293"/>
      <c r="E43" s="293"/>
      <c r="F43" s="293"/>
      <c r="G43" s="293"/>
      <c r="H43" s="293"/>
      <c r="I43" s="293"/>
      <c r="J43" s="293"/>
      <c r="K43" s="293"/>
      <c r="L43" s="293"/>
      <c r="M43" s="293"/>
      <c r="N43" s="279" t="e">
        <f t="shared" si="0"/>
        <v>#DIV/0!</v>
      </c>
    </row>
    <row r="44" spans="1:14">
      <c r="A44" s="278" t="str">
        <f>'3 Recettes cultures &amp; élévage'!B61</f>
        <v>Fumier</v>
      </c>
      <c r="B44" s="293"/>
      <c r="C44" s="293"/>
      <c r="D44" s="293"/>
      <c r="E44" s="293"/>
      <c r="F44" s="293"/>
      <c r="G44" s="293"/>
      <c r="H44" s="293"/>
      <c r="I44" s="293"/>
      <c r="J44" s="293"/>
      <c r="K44" s="293"/>
      <c r="L44" s="293"/>
      <c r="M44" s="293"/>
      <c r="N44" s="279" t="e">
        <f t="shared" si="0"/>
        <v>#DIV/0!</v>
      </c>
    </row>
    <row r="45" spans="1:14" ht="15.75" thickBot="1">
      <c r="A45" s="281">
        <f>'3 Recettes cultures &amp; élévage'!B62</f>
        <v>0</v>
      </c>
      <c r="B45" s="294"/>
      <c r="C45" s="294"/>
      <c r="D45" s="294"/>
      <c r="E45" s="294"/>
      <c r="F45" s="294"/>
      <c r="G45" s="294"/>
      <c r="H45" s="294"/>
      <c r="I45" s="294"/>
      <c r="J45" s="294"/>
      <c r="K45" s="294"/>
      <c r="L45" s="294"/>
      <c r="M45" s="294"/>
      <c r="N45" s="282" t="e">
        <f t="shared" si="0"/>
        <v>#DIV/0!</v>
      </c>
    </row>
  </sheetData>
  <sheetProtection algorithmName="SHA-512" hashValue="+M9es/xFz6P1rY7UaIoeNVB/kBOTJoe1Y8n7gxOjD3yTmGUMy+4l9kFTxdWGtAj6ZBmWdrsz2P1RNseZXP1a8Q==" saltValue="AEdLdmVU4qFZNOMoMC+nUA==" spinCount="100000" sheet="1" selectLockedCells="1"/>
  <mergeCells count="5">
    <mergeCell ref="A2:N2"/>
    <mergeCell ref="A5:N5"/>
    <mergeCell ref="A15:N15"/>
    <mergeCell ref="A25:N25"/>
    <mergeCell ref="A1:N1"/>
  </mergeCells>
  <pageMargins left="0.7" right="0.7" top="0.75" bottom="0.75" header="0.3" footer="0.3"/>
  <pageSetup paperSize="9" scale="4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1">
    <tabColor rgb="FFFFC000"/>
  </sheetPr>
  <dimension ref="A1:J36"/>
  <sheetViews>
    <sheetView view="pageBreakPreview" topLeftCell="A7" zoomScaleNormal="85" zoomScaleSheetLayoutView="100" workbookViewId="0">
      <selection activeCell="D26" sqref="D26"/>
    </sheetView>
  </sheetViews>
  <sheetFormatPr baseColWidth="10" defaultColWidth="9.140625" defaultRowHeight="14.25"/>
  <cols>
    <col min="1" max="1" width="3.7109375" style="76" customWidth="1"/>
    <col min="2" max="2" width="26.5703125" style="76" customWidth="1"/>
    <col min="3" max="3" width="48.5703125" style="76" customWidth="1"/>
    <col min="4" max="4" width="19" style="76" customWidth="1"/>
    <col min="5" max="5" width="2.42578125" style="348" customWidth="1"/>
    <col min="6" max="6" width="5.5703125" style="76" customWidth="1"/>
    <col min="7" max="7" width="12.5703125" style="76" customWidth="1"/>
    <col min="8" max="8" width="11.5703125" style="76" customWidth="1"/>
    <col min="9" max="9" width="11.28515625" style="76" customWidth="1"/>
    <col min="10" max="11" width="9.140625" style="76" customWidth="1"/>
    <col min="12" max="16384" width="9.140625" style="76"/>
  </cols>
  <sheetData>
    <row r="1" spans="1:10" ht="15.75" thickBot="1">
      <c r="A1" s="663" t="s">
        <v>42</v>
      </c>
      <c r="B1" s="663"/>
      <c r="C1" s="663"/>
      <c r="D1" s="663"/>
      <c r="E1" s="365"/>
    </row>
    <row r="2" spans="1:10" ht="24" customHeight="1" thickTop="1">
      <c r="B2" s="574" t="s">
        <v>53</v>
      </c>
      <c r="C2" s="575"/>
      <c r="D2" s="576"/>
      <c r="E2" s="343"/>
    </row>
    <row r="3" spans="1:10" ht="9" customHeight="1">
      <c r="B3" s="77"/>
      <c r="C3" s="78"/>
      <c r="D3" s="86"/>
      <c r="E3" s="167"/>
    </row>
    <row r="4" spans="1:10" ht="9" customHeight="1">
      <c r="B4" s="84"/>
      <c r="C4" s="78"/>
      <c r="D4" s="86"/>
      <c r="E4" s="167"/>
    </row>
    <row r="5" spans="1:10" ht="20.25" customHeight="1">
      <c r="B5" s="669" t="s">
        <v>269</v>
      </c>
      <c r="C5" s="670"/>
      <c r="D5" s="671"/>
      <c r="E5" s="344"/>
    </row>
    <row r="6" spans="1:10" ht="15.75" customHeight="1" thickBot="1">
      <c r="B6" s="341" t="s">
        <v>270</v>
      </c>
      <c r="C6" s="339" t="s">
        <v>271</v>
      </c>
      <c r="D6" s="342" t="s">
        <v>272</v>
      </c>
      <c r="E6" s="344"/>
    </row>
    <row r="7" spans="1:10" ht="27.95" customHeight="1">
      <c r="B7" s="366" t="s">
        <v>273</v>
      </c>
      <c r="C7" s="367" t="s">
        <v>282</v>
      </c>
      <c r="D7" s="360"/>
      <c r="E7" s="345"/>
      <c r="F7" s="609" t="s">
        <v>289</v>
      </c>
      <c r="G7" s="610"/>
      <c r="H7" s="610"/>
      <c r="I7" s="611"/>
    </row>
    <row r="8" spans="1:10" ht="27.95" customHeight="1">
      <c r="B8" s="368" t="s">
        <v>274</v>
      </c>
      <c r="C8" s="367" t="s">
        <v>282</v>
      </c>
      <c r="D8" s="360"/>
      <c r="E8" s="345"/>
      <c r="F8" s="349"/>
      <c r="G8" s="350" t="s">
        <v>291</v>
      </c>
      <c r="H8" s="350" t="s">
        <v>290</v>
      </c>
      <c r="I8" s="351" t="s">
        <v>292</v>
      </c>
    </row>
    <row r="9" spans="1:10" ht="27.95" customHeight="1">
      <c r="B9" s="368" t="s">
        <v>275</v>
      </c>
      <c r="C9" s="367" t="s">
        <v>283</v>
      </c>
      <c r="D9" s="360"/>
      <c r="E9" s="345"/>
      <c r="F9" s="352" t="s">
        <v>32</v>
      </c>
      <c r="G9" s="356"/>
      <c r="H9" s="356"/>
      <c r="I9" s="357"/>
    </row>
    <row r="10" spans="1:10" ht="35.25" customHeight="1">
      <c r="B10" s="368" t="s">
        <v>276</v>
      </c>
      <c r="C10" s="367" t="s">
        <v>284</v>
      </c>
      <c r="D10" s="360"/>
      <c r="E10" s="345"/>
      <c r="F10" s="352" t="s">
        <v>33</v>
      </c>
      <c r="G10" s="356"/>
      <c r="H10" s="356"/>
      <c r="I10" s="357"/>
    </row>
    <row r="11" spans="1:10" ht="27.95" customHeight="1">
      <c r="B11" s="368" t="s">
        <v>277</v>
      </c>
      <c r="C11" s="367" t="s">
        <v>285</v>
      </c>
      <c r="D11" s="360"/>
      <c r="E11" s="345"/>
      <c r="F11" s="352" t="s">
        <v>34</v>
      </c>
      <c r="G11" s="356"/>
      <c r="H11" s="354"/>
      <c r="I11" s="355"/>
    </row>
    <row r="12" spans="1:10" ht="27.95" customHeight="1">
      <c r="B12" s="368" t="s">
        <v>278</v>
      </c>
      <c r="C12" s="367" t="s">
        <v>286</v>
      </c>
      <c r="D12" s="360"/>
      <c r="E12" s="345"/>
      <c r="F12" s="352" t="s">
        <v>35</v>
      </c>
      <c r="G12" s="356"/>
      <c r="H12" s="354"/>
      <c r="I12" s="355"/>
    </row>
    <row r="13" spans="1:10" ht="27.95" customHeight="1" thickBot="1">
      <c r="B13" s="368" t="s">
        <v>279</v>
      </c>
      <c r="C13" s="367" t="s">
        <v>334</v>
      </c>
      <c r="D13" s="360"/>
      <c r="E13" s="345"/>
      <c r="F13" s="352" t="s">
        <v>36</v>
      </c>
      <c r="G13" s="362"/>
      <c r="H13" s="354"/>
      <c r="I13" s="355"/>
    </row>
    <row r="14" spans="1:10" ht="27.95" customHeight="1" thickBot="1">
      <c r="B14" s="368" t="s">
        <v>280</v>
      </c>
      <c r="C14" s="367" t="s">
        <v>287</v>
      </c>
      <c r="D14" s="360"/>
      <c r="E14" s="345"/>
      <c r="F14" s="353" t="s">
        <v>4</v>
      </c>
      <c r="G14" s="363">
        <f>SUM(G9:G13)</f>
        <v>0</v>
      </c>
      <c r="H14" s="363">
        <f>H9*H10</f>
        <v>0</v>
      </c>
      <c r="I14" s="363" t="e">
        <f>I9/I10</f>
        <v>#DIV/0!</v>
      </c>
    </row>
    <row r="15" spans="1:10" ht="27.95" customHeight="1">
      <c r="B15" s="368" t="s">
        <v>281</v>
      </c>
      <c r="C15" s="367" t="s">
        <v>288</v>
      </c>
      <c r="D15" s="360"/>
      <c r="E15" s="345"/>
      <c r="F15" s="358"/>
      <c r="G15" s="359"/>
      <c r="H15" s="359"/>
      <c r="I15" s="359"/>
      <c r="J15" s="348"/>
    </row>
    <row r="16" spans="1:10" ht="27.95" customHeight="1">
      <c r="B16" s="337"/>
      <c r="C16" s="369"/>
      <c r="D16" s="360"/>
      <c r="E16" s="345"/>
    </row>
    <row r="17" spans="2:5" ht="15.75" customHeight="1">
      <c r="B17" s="97"/>
      <c r="C17" s="78"/>
      <c r="D17" s="340">
        <f>SUM(D7:D16)</f>
        <v>0</v>
      </c>
      <c r="E17" s="346"/>
    </row>
    <row r="18" spans="2:5" ht="15.75" customHeight="1">
      <c r="B18" s="97"/>
      <c r="C18" s="78"/>
      <c r="D18" s="338"/>
      <c r="E18" s="347"/>
    </row>
    <row r="19" spans="2:5" ht="15.75" customHeight="1">
      <c r="B19" s="669" t="s">
        <v>293</v>
      </c>
      <c r="C19" s="670"/>
      <c r="D19" s="671"/>
      <c r="E19" s="344"/>
    </row>
    <row r="20" spans="2:5" ht="15.75" customHeight="1">
      <c r="B20" s="341" t="s">
        <v>294</v>
      </c>
      <c r="C20" s="339" t="s">
        <v>271</v>
      </c>
      <c r="D20" s="342" t="s">
        <v>272</v>
      </c>
      <c r="E20" s="344"/>
    </row>
    <row r="21" spans="2:5" ht="27.95" customHeight="1">
      <c r="B21" s="366" t="s">
        <v>295</v>
      </c>
      <c r="C21" s="367" t="s">
        <v>296</v>
      </c>
      <c r="D21" s="360"/>
      <c r="E21" s="345"/>
    </row>
    <row r="22" spans="2:5" ht="27.95" customHeight="1">
      <c r="B22" s="366" t="s">
        <v>297</v>
      </c>
      <c r="C22" s="367" t="s">
        <v>304</v>
      </c>
      <c r="D22" s="360"/>
      <c r="E22" s="345"/>
    </row>
    <row r="23" spans="2:5" ht="27.95" customHeight="1">
      <c r="B23" s="368" t="s">
        <v>298</v>
      </c>
      <c r="C23" s="367" t="s">
        <v>305</v>
      </c>
      <c r="D23" s="360"/>
      <c r="E23" s="345"/>
    </row>
    <row r="24" spans="2:5" ht="27.95" customHeight="1">
      <c r="B24" s="368" t="s">
        <v>299</v>
      </c>
      <c r="C24" s="367" t="s">
        <v>306</v>
      </c>
      <c r="D24" s="360"/>
      <c r="E24" s="345"/>
    </row>
    <row r="25" spans="2:5" ht="27.95" customHeight="1">
      <c r="B25" s="368" t="s">
        <v>300</v>
      </c>
      <c r="C25" s="367" t="s">
        <v>307</v>
      </c>
      <c r="D25" s="360"/>
      <c r="E25" s="345"/>
    </row>
    <row r="26" spans="2:5" ht="45.75" customHeight="1">
      <c r="B26" s="368" t="s">
        <v>301</v>
      </c>
      <c r="C26" s="367" t="s">
        <v>308</v>
      </c>
      <c r="D26" s="360"/>
      <c r="E26" s="345"/>
    </row>
    <row r="27" spans="2:5" ht="27.95" customHeight="1">
      <c r="B27" s="368" t="s">
        <v>302</v>
      </c>
      <c r="C27" s="367" t="s">
        <v>309</v>
      </c>
      <c r="D27" s="360"/>
      <c r="E27" s="345"/>
    </row>
    <row r="28" spans="2:5" ht="27.95" customHeight="1">
      <c r="B28" s="368" t="s">
        <v>303</v>
      </c>
      <c r="C28" s="367" t="s">
        <v>310</v>
      </c>
      <c r="D28" s="360"/>
      <c r="E28" s="345"/>
    </row>
    <row r="29" spans="2:5" ht="27.95" customHeight="1">
      <c r="B29" s="361"/>
      <c r="C29" s="370"/>
      <c r="D29" s="360"/>
      <c r="E29" s="345"/>
    </row>
    <row r="30" spans="2:5" ht="15.75" customHeight="1">
      <c r="B30" s="97"/>
      <c r="C30" s="78"/>
      <c r="D30" s="340">
        <f>SUM(D21:D29)</f>
        <v>0</v>
      </c>
      <c r="E30" s="346"/>
    </row>
    <row r="31" spans="2:5" ht="15.75" customHeight="1" thickBot="1">
      <c r="B31" s="97"/>
      <c r="C31" s="78"/>
      <c r="D31" s="86"/>
    </row>
    <row r="32" spans="2:5" ht="15.75" customHeight="1" thickBot="1">
      <c r="B32" s="97"/>
      <c r="C32" s="382" t="s">
        <v>311</v>
      </c>
      <c r="D32" s="364">
        <f>D30-D17</f>
        <v>0</v>
      </c>
    </row>
    <row r="33" spans="2:4" ht="35.25" customHeight="1">
      <c r="B33" s="664" t="str">
        <f>IF(D32&gt;0,"You are profitable! Proceed with detailed analysis to be sure.",(IF(D32&lt;0,"You are making a loss. Review your values or consider additional income opportunities or means to reduce expenses.","")))</f>
        <v/>
      </c>
      <c r="C33" s="665"/>
      <c r="D33" s="666"/>
    </row>
    <row r="34" spans="2:4" ht="15.75" customHeight="1">
      <c r="B34" s="97"/>
      <c r="C34" s="667"/>
      <c r="D34" s="668"/>
    </row>
    <row r="35" spans="2:4" ht="15" thickBot="1">
      <c r="B35" s="203"/>
      <c r="C35" s="204"/>
      <c r="D35" s="243"/>
    </row>
    <row r="36" spans="2:4" ht="15" thickTop="1"/>
  </sheetData>
  <sheetProtection algorithmName="SHA-512" hashValue="SJjAaZeVs8md43cq74Cy3nEblgLatutZh06Y92eeh4hX5LE+kihKU+Sa0qUzlnAuoqLwC56kG426g+lhQ9Ewmg==" saltValue="IKwYt3LdRTj1HDAxgYxDsw==" spinCount="100000" sheet="1" selectLockedCells="1"/>
  <mergeCells count="7">
    <mergeCell ref="A1:D1"/>
    <mergeCell ref="B2:D2"/>
    <mergeCell ref="B33:D33"/>
    <mergeCell ref="F7:I7"/>
    <mergeCell ref="C34:D34"/>
    <mergeCell ref="B5:D5"/>
    <mergeCell ref="B19:D19"/>
  </mergeCells>
  <conditionalFormatting sqref="B33">
    <cfRule type="expression" dxfId="1" priority="1">
      <formula>$D$32&lt;0</formula>
    </cfRule>
    <cfRule type="expression" dxfId="0" priority="2">
      <formula>$D$32&gt;0</formula>
    </cfRule>
  </conditionalFormatting>
  <pageMargins left="0.51181102362204722" right="0.51181102362204722" top="0.98425196850393704" bottom="0.59055118110236227" header="0.43307086614173229" footer="0.31496062992125984"/>
  <pageSetup paperSize="9" scale="87" orientation="portrait" r:id="rId1"/>
  <headerFooter>
    <oddHeader>&amp;L&amp;"-,Fett"&amp;12Farm Analysis Tool&amp;C&amp;"-,Fett"&amp;12Section: Farm Equipment and Assets&amp;R&amp;G</oddHeader>
    <oddFooter>&amp;L&amp;"-,Kursiv"Version 2015 V2.2&amp;RPage 3</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2">
    <tabColor rgb="FFFFC000"/>
  </sheetPr>
  <dimension ref="A1:E24"/>
  <sheetViews>
    <sheetView zoomScale="80" zoomScaleNormal="80" workbookViewId="0">
      <selection activeCell="J29" sqref="J29"/>
    </sheetView>
  </sheetViews>
  <sheetFormatPr baseColWidth="10" defaultColWidth="8.7109375" defaultRowHeight="15"/>
  <cols>
    <col min="1" max="1" width="46.7109375" style="440" customWidth="1"/>
    <col min="2" max="2" width="35.140625" style="440" customWidth="1"/>
    <col min="3" max="3" width="37.7109375" style="440" customWidth="1"/>
    <col min="4" max="4" width="7.42578125" style="440" customWidth="1"/>
    <col min="5" max="5" width="4.140625" style="440" customWidth="1"/>
    <col min="6" max="16384" width="8.7109375" style="440"/>
  </cols>
  <sheetData>
    <row r="1" spans="1:5">
      <c r="A1" s="438"/>
      <c r="B1" s="438" t="s">
        <v>72</v>
      </c>
      <c r="C1" s="439"/>
      <c r="D1" s="439"/>
      <c r="E1" s="439"/>
    </row>
    <row r="2" spans="1:5" ht="15" customHeight="1">
      <c r="A2" s="672" t="s">
        <v>73</v>
      </c>
      <c r="B2" s="673"/>
      <c r="C2" s="673"/>
      <c r="D2" s="439"/>
      <c r="E2" s="439"/>
    </row>
    <row r="3" spans="1:5">
      <c r="A3" s="438"/>
      <c r="B3" s="438"/>
      <c r="C3" s="438"/>
      <c r="D3" s="438"/>
      <c r="E3" s="438"/>
    </row>
    <row r="4" spans="1:5">
      <c r="A4" s="441" t="s">
        <v>14</v>
      </c>
      <c r="B4" s="441"/>
    </row>
    <row r="5" spans="1:5" ht="54" customHeight="1">
      <c r="A5" s="674" t="s">
        <v>74</v>
      </c>
      <c r="B5" s="674"/>
      <c r="C5" s="674"/>
      <c r="D5" s="674"/>
      <c r="E5" s="674"/>
    </row>
    <row r="6" spans="1:5" ht="29.25" customHeight="1">
      <c r="A6" s="442" t="s">
        <v>75</v>
      </c>
      <c r="B6" s="442" t="s">
        <v>76</v>
      </c>
      <c r="C6" s="442" t="s">
        <v>77</v>
      </c>
    </row>
    <row r="7" spans="1:5">
      <c r="A7" s="440" t="s">
        <v>22</v>
      </c>
      <c r="B7" s="440" t="s">
        <v>47</v>
      </c>
      <c r="C7" s="440" t="s">
        <v>78</v>
      </c>
    </row>
    <row r="8" spans="1:5">
      <c r="A8" s="440" t="s">
        <v>3</v>
      </c>
      <c r="B8" s="440" t="s">
        <v>47</v>
      </c>
      <c r="C8" s="440" t="s">
        <v>80</v>
      </c>
    </row>
    <row r="9" spans="1:5">
      <c r="A9" s="440" t="s">
        <v>9</v>
      </c>
      <c r="B9" s="440" t="s">
        <v>47</v>
      </c>
      <c r="C9" s="440" t="s">
        <v>79</v>
      </c>
    </row>
    <row r="10" spans="1:5">
      <c r="A10" s="440" t="s">
        <v>28</v>
      </c>
      <c r="B10" s="440" t="s">
        <v>47</v>
      </c>
      <c r="C10" s="440" t="s">
        <v>81</v>
      </c>
    </row>
    <row r="11" spans="1:5">
      <c r="A11" s="440" t="s">
        <v>30</v>
      </c>
      <c r="B11" s="440" t="s">
        <v>47</v>
      </c>
      <c r="C11" s="440" t="s">
        <v>82</v>
      </c>
    </row>
    <row r="12" spans="1:5">
      <c r="A12" s="440" t="s">
        <v>29</v>
      </c>
      <c r="B12" s="440" t="s">
        <v>47</v>
      </c>
      <c r="C12" s="440" t="s">
        <v>29</v>
      </c>
    </row>
    <row r="13" spans="1:5">
      <c r="A13" s="440" t="s">
        <v>40</v>
      </c>
      <c r="B13" s="440" t="s">
        <v>47</v>
      </c>
      <c r="C13" s="440" t="s">
        <v>83</v>
      </c>
    </row>
    <row r="14" spans="1:5">
      <c r="A14" s="440" t="s">
        <v>25</v>
      </c>
      <c r="B14" s="440" t="s">
        <v>47</v>
      </c>
      <c r="C14" s="440" t="s">
        <v>84</v>
      </c>
    </row>
    <row r="15" spans="1:5">
      <c r="A15" s="440" t="s">
        <v>38</v>
      </c>
      <c r="B15" s="440" t="s">
        <v>47</v>
      </c>
      <c r="C15" s="440" t="s">
        <v>85</v>
      </c>
    </row>
    <row r="16" spans="1:5">
      <c r="A16" s="440" t="s">
        <v>39</v>
      </c>
      <c r="B16" s="440" t="s">
        <v>47</v>
      </c>
      <c r="C16" s="440" t="s">
        <v>86</v>
      </c>
    </row>
    <row r="24" ht="15" customHeight="1"/>
  </sheetData>
  <sortState ref="A7:B36">
    <sortCondition ref="A7:A36"/>
  </sortState>
  <mergeCells count="2">
    <mergeCell ref="A2:C2"/>
    <mergeCell ref="A5:E5"/>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7"/>
  <dimension ref="A2:B19"/>
  <sheetViews>
    <sheetView workbookViewId="0">
      <selection activeCell="A19" sqref="A19"/>
    </sheetView>
  </sheetViews>
  <sheetFormatPr baseColWidth="10" defaultColWidth="9.140625" defaultRowHeight="12"/>
  <cols>
    <col min="1" max="1" width="18" style="328" customWidth="1"/>
    <col min="2" max="2" width="12.42578125" style="328" bestFit="1" customWidth="1"/>
    <col min="3" max="16384" width="9.140625" style="328"/>
  </cols>
  <sheetData>
    <row r="2" spans="1:2">
      <c r="A2" s="328" t="s">
        <v>115</v>
      </c>
      <c r="B2" s="328" t="s">
        <v>335</v>
      </c>
    </row>
    <row r="3" spans="1:2">
      <c r="A3" s="329" t="s">
        <v>3</v>
      </c>
      <c r="B3" s="332">
        <v>1</v>
      </c>
    </row>
    <row r="4" spans="1:2">
      <c r="A4" s="329" t="s">
        <v>22</v>
      </c>
      <c r="B4" s="332">
        <v>2.47105</v>
      </c>
    </row>
    <row r="5" spans="1:2">
      <c r="A5" s="329" t="s">
        <v>23</v>
      </c>
      <c r="B5" s="332">
        <v>0.01</v>
      </c>
    </row>
    <row r="6" spans="1:2">
      <c r="A6" s="329" t="s">
        <v>24</v>
      </c>
      <c r="B6" s="332">
        <v>10000</v>
      </c>
    </row>
    <row r="7" spans="1:2">
      <c r="A7" s="329" t="s">
        <v>25</v>
      </c>
      <c r="B7" s="332">
        <v>11959.9</v>
      </c>
    </row>
    <row r="8" spans="1:2">
      <c r="A8" s="329" t="s">
        <v>26</v>
      </c>
      <c r="B8" s="332">
        <v>107639</v>
      </c>
    </row>
    <row r="10" spans="1:2">
      <c r="A10" s="330" t="s">
        <v>336</v>
      </c>
      <c r="B10" s="333">
        <f>VLOOKUP('1 Informations générales'!D14,'List of dropdown'!A3:B8,2,FALSE)</f>
        <v>1</v>
      </c>
    </row>
    <row r="13" spans="1:2">
      <c r="A13" s="328" t="s">
        <v>337</v>
      </c>
      <c r="B13" s="328" t="s">
        <v>27</v>
      </c>
    </row>
    <row r="14" spans="1:2">
      <c r="A14" s="329" t="s">
        <v>9</v>
      </c>
      <c r="B14" s="331">
        <v>1</v>
      </c>
    </row>
    <row r="15" spans="1:2">
      <c r="A15" s="329" t="s">
        <v>28</v>
      </c>
      <c r="B15" s="331">
        <v>1000</v>
      </c>
    </row>
    <row r="16" spans="1:2">
      <c r="A16" s="329" t="s">
        <v>29</v>
      </c>
      <c r="B16" s="331">
        <v>100</v>
      </c>
    </row>
    <row r="17" spans="1:2">
      <c r="A17" s="329" t="s">
        <v>30</v>
      </c>
      <c r="B17" s="331">
        <v>0.4536</v>
      </c>
    </row>
    <row r="18" spans="1:2">
      <c r="B18" s="334"/>
    </row>
    <row r="19" spans="1:2">
      <c r="A19" s="330" t="s">
        <v>336</v>
      </c>
      <c r="B19" s="333">
        <f>VLOOKUP('1 Informations générales'!D15,'List of dropdown'!A14:B17,2,FALSE)</f>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
    <tabColor rgb="FFC00000"/>
  </sheetPr>
  <dimension ref="A1:J39"/>
  <sheetViews>
    <sheetView view="pageBreakPreview" zoomScaleNormal="100" zoomScaleSheetLayoutView="100" workbookViewId="0">
      <selection activeCell="E32" sqref="E32"/>
    </sheetView>
  </sheetViews>
  <sheetFormatPr baseColWidth="10" defaultColWidth="11.42578125" defaultRowHeight="14.25"/>
  <cols>
    <col min="1" max="1" width="3.7109375" style="7" customWidth="1"/>
    <col min="2" max="2" width="27.7109375" style="7" customWidth="1"/>
    <col min="3" max="3" width="9.7109375" style="7" customWidth="1"/>
    <col min="4" max="4" width="13.140625" style="7" customWidth="1"/>
    <col min="5" max="5" width="13" style="7" customWidth="1"/>
    <col min="6" max="6" width="10.85546875" style="9" customWidth="1"/>
    <col min="7" max="7" width="9" style="9" customWidth="1"/>
    <col min="8" max="8" width="6.7109375" style="7" customWidth="1"/>
    <col min="9" max="9" width="13.28515625" style="7" customWidth="1"/>
    <col min="10" max="10" width="10.5703125" style="9" customWidth="1"/>
    <col min="11" max="11" width="3.7109375" style="7" customWidth="1"/>
    <col min="12" max="16384" width="11.42578125" style="7"/>
  </cols>
  <sheetData>
    <row r="1" spans="1:10" ht="15.75" thickBot="1">
      <c r="A1" s="541" t="s">
        <v>42</v>
      </c>
      <c r="B1" s="541"/>
      <c r="C1" s="541"/>
      <c r="D1" s="541"/>
      <c r="E1" s="541"/>
      <c r="F1" s="541"/>
      <c r="G1" s="541"/>
      <c r="H1" s="541"/>
      <c r="I1" s="541"/>
      <c r="J1" s="541"/>
    </row>
    <row r="2" spans="1:10" ht="12" customHeight="1" thickTop="1">
      <c r="B2" s="552" t="s">
        <v>87</v>
      </c>
      <c r="C2" s="553"/>
      <c r="D2" s="553"/>
      <c r="E2" s="553"/>
      <c r="F2" s="553"/>
      <c r="G2" s="553"/>
      <c r="H2" s="553"/>
      <c r="I2" s="553"/>
      <c r="J2" s="554"/>
    </row>
    <row r="3" spans="1:10" ht="11.25" customHeight="1">
      <c r="B3" s="555"/>
      <c r="C3" s="556"/>
      <c r="D3" s="556"/>
      <c r="E3" s="556"/>
      <c r="F3" s="556"/>
      <c r="G3" s="556"/>
      <c r="H3" s="556"/>
      <c r="I3" s="556"/>
      <c r="J3" s="557"/>
    </row>
    <row r="4" spans="1:10" ht="9.75" customHeight="1">
      <c r="B4" s="11"/>
      <c r="C4" s="12"/>
      <c r="D4" s="12"/>
      <c r="E4" s="12"/>
      <c r="F4" s="12"/>
      <c r="G4" s="12"/>
      <c r="H4" s="13"/>
      <c r="I4" s="13"/>
      <c r="J4" s="14"/>
    </row>
    <row r="5" spans="1:10" ht="15">
      <c r="B5" s="15" t="s">
        <v>88</v>
      </c>
      <c r="C5" s="560" t="s">
        <v>349</v>
      </c>
      <c r="D5" s="561"/>
      <c r="E5" s="562"/>
      <c r="F5" s="16"/>
      <c r="G5" s="17" t="s">
        <v>89</v>
      </c>
      <c r="H5" s="566"/>
      <c r="I5" s="567"/>
      <c r="J5" s="568"/>
    </row>
    <row r="6" spans="1:10" ht="15">
      <c r="B6" s="445" t="s">
        <v>91</v>
      </c>
      <c r="C6" s="563" t="s">
        <v>350</v>
      </c>
      <c r="D6" s="564"/>
      <c r="E6" s="565"/>
      <c r="F6" s="18"/>
      <c r="G6" s="17" t="s">
        <v>7</v>
      </c>
      <c r="H6" s="542">
        <v>43641</v>
      </c>
      <c r="I6" s="543"/>
      <c r="J6" s="544"/>
    </row>
    <row r="7" spans="1:10" ht="15">
      <c r="B7" s="11"/>
      <c r="C7" s="19"/>
      <c r="D7" s="20"/>
      <c r="E7" s="20"/>
      <c r="F7" s="19"/>
      <c r="G7" s="19" t="s">
        <v>72</v>
      </c>
      <c r="H7" s="19"/>
      <c r="I7" s="19"/>
      <c r="J7" s="21"/>
    </row>
    <row r="8" spans="1:10" ht="15">
      <c r="B8" s="15" t="s">
        <v>6</v>
      </c>
      <c r="C8" s="545"/>
      <c r="D8" s="558"/>
      <c r="E8" s="559"/>
      <c r="F8" s="22"/>
      <c r="G8" s="22"/>
      <c r="H8" s="23"/>
      <c r="I8" s="23"/>
      <c r="J8" s="24"/>
    </row>
    <row r="9" spans="1:10" ht="15">
      <c r="B9" s="15" t="s">
        <v>0</v>
      </c>
      <c r="C9" s="545"/>
      <c r="D9" s="558"/>
      <c r="E9" s="559"/>
      <c r="F9" s="22"/>
      <c r="G9" s="22"/>
      <c r="H9" s="23"/>
      <c r="I9" s="23"/>
      <c r="J9" s="24"/>
    </row>
    <row r="10" spans="1:10" ht="15">
      <c r="B10" s="25" t="s">
        <v>1</v>
      </c>
      <c r="C10" s="545"/>
      <c r="D10" s="546"/>
      <c r="E10" s="547"/>
      <c r="F10" s="26"/>
      <c r="G10" s="22"/>
      <c r="H10" s="23"/>
      <c r="I10" s="23"/>
      <c r="J10" s="24"/>
    </row>
    <row r="11" spans="1:10" ht="15">
      <c r="B11" s="15" t="s">
        <v>92</v>
      </c>
      <c r="C11" s="545"/>
      <c r="D11" s="546"/>
      <c r="E11" s="546"/>
      <c r="F11" s="546"/>
      <c r="G11" s="546"/>
      <c r="H11" s="547"/>
      <c r="I11" s="16"/>
      <c r="J11" s="295"/>
    </row>
    <row r="12" spans="1:10" ht="15">
      <c r="B12" s="15" t="s">
        <v>93</v>
      </c>
      <c r="C12" s="27"/>
      <c r="D12" s="28">
        <v>2019</v>
      </c>
      <c r="E12" s="29">
        <v>2020</v>
      </c>
      <c r="F12" s="30" t="s">
        <v>99</v>
      </c>
      <c r="G12" s="31"/>
      <c r="H12" s="32"/>
      <c r="I12" s="33"/>
      <c r="J12" s="24"/>
    </row>
    <row r="13" spans="1:10" ht="15">
      <c r="B13" s="15" t="s">
        <v>94</v>
      </c>
      <c r="C13" s="27"/>
      <c r="D13" s="34" t="s">
        <v>351</v>
      </c>
      <c r="E13" s="32"/>
      <c r="F13" s="31"/>
      <c r="G13" s="31"/>
      <c r="H13" s="32"/>
      <c r="I13" s="33"/>
      <c r="J13" s="24"/>
    </row>
    <row r="14" spans="1:10" ht="15">
      <c r="B14" s="15" t="s">
        <v>96</v>
      </c>
      <c r="C14" s="27"/>
      <c r="D14" s="34" t="s">
        <v>3</v>
      </c>
      <c r="E14" s="32"/>
      <c r="F14" s="31"/>
      <c r="G14" s="31"/>
      <c r="H14" s="32"/>
      <c r="I14" s="35" t="s">
        <v>98</v>
      </c>
      <c r="J14" s="409">
        <f>'List of dropdown'!B10</f>
        <v>1</v>
      </c>
    </row>
    <row r="15" spans="1:10" ht="15">
      <c r="B15" s="15" t="s">
        <v>95</v>
      </c>
      <c r="C15" s="27"/>
      <c r="D15" s="34" t="s">
        <v>9</v>
      </c>
      <c r="E15" s="32"/>
      <c r="F15" s="31"/>
      <c r="G15" s="31"/>
      <c r="H15" s="32"/>
      <c r="I15" s="35" t="s">
        <v>97</v>
      </c>
      <c r="J15" s="410">
        <f>'List of dropdown'!B19</f>
        <v>1</v>
      </c>
    </row>
    <row r="16" spans="1:10" ht="9.75" customHeight="1" thickBot="1">
      <c r="B16" s="36"/>
      <c r="C16" s="37"/>
      <c r="D16" s="38"/>
      <c r="E16" s="39"/>
      <c r="F16" s="40"/>
      <c r="G16" s="40"/>
      <c r="H16" s="39"/>
      <c r="I16" s="41"/>
      <c r="J16" s="42"/>
    </row>
    <row r="17" spans="2:10" ht="9.75" customHeight="1" thickTop="1" thickBot="1">
      <c r="B17" s="548"/>
      <c r="C17" s="548"/>
      <c r="D17" s="548"/>
      <c r="E17" s="548"/>
      <c r="F17" s="548"/>
      <c r="G17" s="548"/>
      <c r="H17" s="548"/>
      <c r="I17" s="548"/>
      <c r="J17" s="548"/>
    </row>
    <row r="18" spans="2:10" ht="24" customHeight="1" thickTop="1">
      <c r="B18" s="549" t="s">
        <v>100</v>
      </c>
      <c r="C18" s="550"/>
      <c r="D18" s="550"/>
      <c r="E18" s="550"/>
      <c r="F18" s="550"/>
      <c r="G18" s="550"/>
      <c r="H18" s="550"/>
      <c r="I18" s="550"/>
      <c r="J18" s="551"/>
    </row>
    <row r="19" spans="2:10" ht="9.75" customHeight="1">
      <c r="B19" s="43"/>
      <c r="C19" s="44"/>
      <c r="D19" s="44"/>
      <c r="E19" s="44"/>
      <c r="F19" s="45"/>
      <c r="G19" s="45"/>
      <c r="H19" s="44"/>
      <c r="I19" s="44"/>
      <c r="J19" s="24"/>
    </row>
    <row r="20" spans="2:10" ht="15">
      <c r="B20" s="3" t="s">
        <v>101</v>
      </c>
      <c r="C20" s="44"/>
      <c r="D20" s="46" t="s">
        <v>5</v>
      </c>
      <c r="E20" s="46"/>
      <c r="F20" s="46"/>
      <c r="G20" s="46"/>
      <c r="H20" s="47"/>
      <c r="I20" s="46"/>
      <c r="J20" s="24"/>
    </row>
    <row r="21" spans="2:10">
      <c r="B21" s="48" t="s">
        <v>102</v>
      </c>
      <c r="C21" s="49"/>
      <c r="D21" s="49"/>
      <c r="E21" s="431"/>
      <c r="F21" s="50" t="str">
        <f>+$D$14</f>
        <v>ha</v>
      </c>
      <c r="G21" s="45" t="s">
        <v>2</v>
      </c>
      <c r="H21" s="44"/>
      <c r="I21" s="51">
        <f>+E21/$J$14</f>
        <v>0</v>
      </c>
      <c r="J21" s="52" t="s">
        <v>3</v>
      </c>
    </row>
    <row r="22" spans="2:10">
      <c r="B22" s="48" t="s">
        <v>103</v>
      </c>
      <c r="C22" s="49"/>
      <c r="D22" s="49"/>
      <c r="E22" s="432"/>
      <c r="F22" s="50" t="str">
        <f t="shared" ref="F22:F28" si="0">+$D$14</f>
        <v>ha</v>
      </c>
      <c r="G22" s="45" t="s">
        <v>2</v>
      </c>
      <c r="H22" s="44"/>
      <c r="I22" s="53">
        <f t="shared" ref="I22:I28" si="1">+E22/$J$14</f>
        <v>0</v>
      </c>
      <c r="J22" s="52" t="s">
        <v>3</v>
      </c>
    </row>
    <row r="23" spans="2:10">
      <c r="B23" s="48" t="s">
        <v>104</v>
      </c>
      <c r="C23" s="49"/>
      <c r="D23" s="49"/>
      <c r="E23" s="432"/>
      <c r="F23" s="50" t="str">
        <f t="shared" si="0"/>
        <v>ha</v>
      </c>
      <c r="G23" s="45" t="s">
        <v>2</v>
      </c>
      <c r="H23" s="44"/>
      <c r="I23" s="53">
        <f t="shared" si="1"/>
        <v>0</v>
      </c>
      <c r="J23" s="52" t="s">
        <v>3</v>
      </c>
    </row>
    <row r="24" spans="2:10">
      <c r="B24" s="48" t="s">
        <v>105</v>
      </c>
      <c r="C24" s="49"/>
      <c r="D24" s="49"/>
      <c r="E24" s="432"/>
      <c r="F24" s="50" t="str">
        <f t="shared" si="0"/>
        <v>ha</v>
      </c>
      <c r="G24" s="45" t="s">
        <v>2</v>
      </c>
      <c r="H24" s="44"/>
      <c r="I24" s="53">
        <f t="shared" si="1"/>
        <v>0</v>
      </c>
      <c r="J24" s="52" t="s">
        <v>3</v>
      </c>
    </row>
    <row r="25" spans="2:10">
      <c r="B25" s="48" t="s">
        <v>106</v>
      </c>
      <c r="C25" s="49"/>
      <c r="D25" s="49"/>
      <c r="E25" s="432"/>
      <c r="F25" s="50" t="str">
        <f t="shared" si="0"/>
        <v>ha</v>
      </c>
      <c r="G25" s="45" t="s">
        <v>2</v>
      </c>
      <c r="H25" s="44"/>
      <c r="I25" s="53">
        <f t="shared" si="1"/>
        <v>0</v>
      </c>
      <c r="J25" s="52" t="s">
        <v>3</v>
      </c>
    </row>
    <row r="26" spans="2:10">
      <c r="B26" s="48" t="s">
        <v>107</v>
      </c>
      <c r="C26" s="49"/>
      <c r="D26" s="49"/>
      <c r="E26" s="433"/>
      <c r="F26" s="50" t="str">
        <f t="shared" si="0"/>
        <v>ha</v>
      </c>
      <c r="G26" s="45" t="s">
        <v>2</v>
      </c>
      <c r="H26" s="44"/>
      <c r="I26" s="71">
        <f t="shared" si="1"/>
        <v>0</v>
      </c>
      <c r="J26" s="52" t="s">
        <v>3</v>
      </c>
    </row>
    <row r="27" spans="2:10">
      <c r="B27" s="48" t="s">
        <v>108</v>
      </c>
      <c r="C27" s="313"/>
      <c r="D27" s="314"/>
      <c r="E27" s="434"/>
      <c r="F27" s="50" t="str">
        <f t="shared" si="0"/>
        <v>ha</v>
      </c>
      <c r="G27" s="45" t="s">
        <v>2</v>
      </c>
      <c r="H27" s="44"/>
      <c r="I27" s="71">
        <f t="shared" si="1"/>
        <v>0</v>
      </c>
      <c r="J27" s="52"/>
    </row>
    <row r="28" spans="2:10" ht="15">
      <c r="B28" s="43"/>
      <c r="C28" s="44"/>
      <c r="D28" s="46" t="s">
        <v>4</v>
      </c>
      <c r="E28" s="54">
        <f>+SUM(E21:E24)-E25+E26-E27</f>
        <v>0</v>
      </c>
      <c r="F28" s="50" t="str">
        <f t="shared" si="0"/>
        <v>ha</v>
      </c>
      <c r="G28" s="45" t="s">
        <v>2</v>
      </c>
      <c r="H28" s="44"/>
      <c r="I28" s="54">
        <f t="shared" si="1"/>
        <v>0</v>
      </c>
      <c r="J28" s="52" t="s">
        <v>3</v>
      </c>
    </row>
    <row r="29" spans="2:10">
      <c r="B29" s="43"/>
      <c r="C29" s="44"/>
      <c r="D29" s="44"/>
      <c r="E29" s="44"/>
      <c r="F29" s="45"/>
      <c r="G29" s="45"/>
      <c r="H29" s="44"/>
      <c r="I29" s="44"/>
      <c r="J29" s="24"/>
    </row>
    <row r="30" spans="2:10">
      <c r="B30" s="43"/>
      <c r="C30" s="44"/>
      <c r="D30" s="55"/>
      <c r="E30" s="56"/>
      <c r="F30" s="45"/>
      <c r="G30" s="45"/>
      <c r="H30" s="44"/>
      <c r="I30" s="57"/>
      <c r="J30" s="24"/>
    </row>
    <row r="31" spans="2:10" ht="15">
      <c r="B31" s="58" t="s">
        <v>109</v>
      </c>
      <c r="C31" s="59"/>
      <c r="D31" s="446" t="s">
        <v>115</v>
      </c>
      <c r="E31" s="60" t="s">
        <v>116</v>
      </c>
      <c r="F31" s="447" t="s">
        <v>117</v>
      </c>
      <c r="G31" s="448"/>
      <c r="H31" s="449"/>
      <c r="I31" s="46" t="s">
        <v>118</v>
      </c>
      <c r="J31" s="61"/>
    </row>
    <row r="32" spans="2:10">
      <c r="B32" s="62" t="s">
        <v>110</v>
      </c>
      <c r="C32" s="49"/>
      <c r="D32" s="63"/>
      <c r="E32" s="64"/>
      <c r="F32" s="65"/>
      <c r="G32" s="50" t="str">
        <f t="shared" ref="G32:G37" si="2">+$D$14</f>
        <v>ha</v>
      </c>
      <c r="H32" s="45" t="s">
        <v>2</v>
      </c>
      <c r="I32" s="51">
        <f>(+E32+F32)/$J$14</f>
        <v>0</v>
      </c>
      <c r="J32" s="52" t="s">
        <v>3</v>
      </c>
    </row>
    <row r="33" spans="2:10">
      <c r="B33" s="62" t="s">
        <v>111</v>
      </c>
      <c r="C33" s="49"/>
      <c r="D33" s="62"/>
      <c r="E33" s="66"/>
      <c r="F33" s="67"/>
      <c r="G33" s="50" t="str">
        <f t="shared" si="2"/>
        <v>ha</v>
      </c>
      <c r="H33" s="45" t="s">
        <v>2</v>
      </c>
      <c r="I33" s="53">
        <f>(+E33+F33)/$J$14</f>
        <v>0</v>
      </c>
      <c r="J33" s="52" t="s">
        <v>3</v>
      </c>
    </row>
    <row r="34" spans="2:10">
      <c r="B34" s="62" t="s">
        <v>112</v>
      </c>
      <c r="C34" s="49"/>
      <c r="D34" s="68"/>
      <c r="E34" s="66"/>
      <c r="F34" s="67"/>
      <c r="G34" s="50" t="str">
        <f t="shared" si="2"/>
        <v>ha</v>
      </c>
      <c r="H34" s="45" t="s">
        <v>2</v>
      </c>
      <c r="I34" s="53">
        <f>(+E34+F34)/$J$14</f>
        <v>0</v>
      </c>
      <c r="J34" s="52" t="s">
        <v>3</v>
      </c>
    </row>
    <row r="35" spans="2:10">
      <c r="B35" s="62" t="s">
        <v>113</v>
      </c>
      <c r="C35" s="49"/>
      <c r="D35" s="68"/>
      <c r="E35" s="66"/>
      <c r="F35" s="67"/>
      <c r="G35" s="50" t="str">
        <f t="shared" si="2"/>
        <v>ha</v>
      </c>
      <c r="H35" s="45" t="s">
        <v>2</v>
      </c>
      <c r="I35" s="53">
        <f>(+E35+F35)/$J$14</f>
        <v>0</v>
      </c>
      <c r="J35" s="52" t="s">
        <v>3</v>
      </c>
    </row>
    <row r="36" spans="2:10" ht="15">
      <c r="B36" s="62" t="s">
        <v>114</v>
      </c>
      <c r="C36" s="49"/>
      <c r="D36" s="74" t="s">
        <v>119</v>
      </c>
      <c r="E36" s="69"/>
      <c r="F36" s="70"/>
      <c r="G36" s="50" t="str">
        <f t="shared" si="2"/>
        <v>ha</v>
      </c>
      <c r="H36" s="45" t="s">
        <v>2</v>
      </c>
      <c r="I36" s="71">
        <f>(+E36+F36)/$J$14</f>
        <v>0</v>
      </c>
      <c r="J36" s="52" t="s">
        <v>3</v>
      </c>
    </row>
    <row r="37" spans="2:10" ht="50.25" customHeight="1">
      <c r="B37" s="72"/>
      <c r="C37" s="73"/>
      <c r="D37" s="74" t="s">
        <v>119</v>
      </c>
      <c r="E37" s="75">
        <f>+SUM(E32:E36)</f>
        <v>0</v>
      </c>
      <c r="F37" s="54">
        <f>+SUM(F32:F36)</f>
        <v>0</v>
      </c>
      <c r="G37" s="50" t="str">
        <f t="shared" si="2"/>
        <v>ha</v>
      </c>
      <c r="H37" s="45" t="s">
        <v>2</v>
      </c>
      <c r="I37" s="381">
        <f>IF((+$I$32+$I$33+$I$34+$I$35+$I$36)=I28,+$I$32+$I$33+$I$34+$I$35+$I$36,"CHECK Property rights")</f>
        <v>0</v>
      </c>
      <c r="J37" s="52" t="s">
        <v>3</v>
      </c>
    </row>
    <row r="38" spans="2:10" ht="15" thickBot="1">
      <c r="B38" s="400"/>
      <c r="C38" s="401"/>
      <c r="D38" s="402"/>
      <c r="E38" s="403"/>
      <c r="F38" s="404"/>
      <c r="G38" s="404"/>
      <c r="H38" s="401"/>
      <c r="I38" s="405"/>
      <c r="J38" s="406"/>
    </row>
    <row r="39" spans="2:10" ht="15" thickTop="1"/>
  </sheetData>
  <sheetProtection algorithmName="SHA-512" hashValue="YRhkmjLDs7DTrxr4zjXDhSvSJ1ZhseKXqbWLoSwKiJm46Z/pkG4qL3pmPK3UYLrJcF9dKzsRc0vyppwnJ+WPhw==" saltValue="gIAKYwBrEeTEr383QDR/Sw==" spinCount="100000" sheet="1" selectLockedCells="1"/>
  <mergeCells count="12">
    <mergeCell ref="A1:J1"/>
    <mergeCell ref="H6:J6"/>
    <mergeCell ref="C11:H11"/>
    <mergeCell ref="B17:J17"/>
    <mergeCell ref="B18:J18"/>
    <mergeCell ref="B2:J3"/>
    <mergeCell ref="C8:E8"/>
    <mergeCell ref="C10:E10"/>
    <mergeCell ref="C9:E9"/>
    <mergeCell ref="C5:E5"/>
    <mergeCell ref="C6:E6"/>
    <mergeCell ref="H5:J5"/>
  </mergeCells>
  <conditionalFormatting sqref="I37">
    <cfRule type="containsText" dxfId="7" priority="1" operator="containsText" text="CHECK Property rights">
      <formula>NOT(ISERROR(SEARCH("CHECK Property rights",I37)))</formula>
    </cfRule>
  </conditionalFormatting>
  <dataValidations xWindow="371" yWindow="342" count="4">
    <dataValidation type="decimal" operator="greaterThan" allowBlank="1" showInputMessage="1" showErrorMessage="1" error="Introduceti doar numere zecimale" sqref="E32:E36 E21:E27" xr:uid="{00000000-0002-0000-0200-000000000000}">
      <formula1>0</formula1>
    </dataValidation>
    <dataValidation type="whole" allowBlank="1" showInputMessage="1" showErrorMessage="1" error="You need to enter the year with four digits !" sqref="D12:E12" xr:uid="{00000000-0002-0000-0200-000001000000}">
      <formula1>1990</formula1>
      <formula2>2030</formula2>
    </dataValidation>
    <dataValidation allowBlank="1" showInputMessage="1" showErrorMessage="1" prompt="Please use the farm code as the unique file name." sqref="C6" xr:uid="{00000000-0002-0000-0200-000002000000}"/>
    <dataValidation allowBlank="1" showInputMessage="1" showErrorMessage="1" prompt="If CHECK! then compare area in Land classification to area in Property status. Areas do not match! " sqref="I37" xr:uid="{00000000-0002-0000-0200-000003000000}"/>
  </dataValidations>
  <pageMargins left="0.51181102362204722" right="0.51181102362204722" top="0.98425196850393704" bottom="0.59055118110236227" header="0.43307086614173229" footer="0.31496062992125984"/>
  <pageSetup paperSize="9" scale="78" orientation="portrait" r:id="rId1"/>
  <headerFooter>
    <oddHeader>&amp;L&amp;12Farm Analysis Tool&amp;C&amp;12Section: General Information / Land Resources</oddHeader>
    <oddFooter>&amp;L&amp;"-,Kursiv"&amp;10Version 2015 V2.2&amp;RPage 1</oddFooter>
  </headerFooter>
  <extLst>
    <ext xmlns:x14="http://schemas.microsoft.com/office/spreadsheetml/2009/9/main" uri="{CCE6A557-97BC-4b89-ADB6-D9C93CAAB3DF}">
      <x14:dataValidations xmlns:xm="http://schemas.microsoft.com/office/excel/2006/main" xWindow="371" yWindow="342" count="2">
        <x14:dataValidation type="list" allowBlank="1" showInputMessage="1" showErrorMessage="1" xr:uid="{00000000-0002-0000-0200-000004000000}">
          <x14:formula1>
            <xm:f>'List of dropdown'!$A$3:$A$8</xm:f>
          </x14:formula1>
          <xm:sqref>D14</xm:sqref>
        </x14:dataValidation>
        <x14:dataValidation type="list" allowBlank="1" showInputMessage="1" showErrorMessage="1" xr:uid="{00000000-0002-0000-0200-000005000000}">
          <x14:formula1>
            <xm:f>'List of dropdown'!$A$14:$A$17</xm:f>
          </x14:formula1>
          <xm:sqref>D15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tabColor rgb="FFC00000"/>
  </sheetPr>
  <dimension ref="A1:I45"/>
  <sheetViews>
    <sheetView view="pageBreakPreview" zoomScale="90" zoomScaleNormal="100" zoomScaleSheetLayoutView="90" workbookViewId="0">
      <selection activeCell="C16" sqref="C16"/>
    </sheetView>
  </sheetViews>
  <sheetFormatPr baseColWidth="10" defaultColWidth="9.140625" defaultRowHeight="14.25"/>
  <cols>
    <col min="1" max="1" width="3.7109375" style="76" customWidth="1"/>
    <col min="2" max="2" width="35" style="76" customWidth="1"/>
    <col min="3" max="3" width="16.7109375" style="76" customWidth="1"/>
    <col min="4" max="4" width="16.28515625" style="76" customWidth="1"/>
    <col min="5" max="5" width="9.7109375" style="76" customWidth="1"/>
    <col min="6" max="6" width="9" style="76" customWidth="1"/>
    <col min="7" max="7" width="13.7109375" style="76" customWidth="1"/>
    <col min="8" max="8" width="29.5703125" style="76" customWidth="1"/>
    <col min="9" max="9" width="13.7109375" style="76" hidden="1" customWidth="1"/>
    <col min="10" max="10" width="10.28515625" style="76" customWidth="1"/>
    <col min="11" max="11" width="9.140625" style="76" customWidth="1"/>
    <col min="12" max="16384" width="9.140625" style="76"/>
  </cols>
  <sheetData>
    <row r="1" spans="1:9" ht="15.75" thickBot="1">
      <c r="A1" s="541" t="s">
        <v>42</v>
      </c>
      <c r="B1" s="541"/>
      <c r="C1" s="541"/>
      <c r="D1" s="541"/>
      <c r="E1" s="541"/>
      <c r="F1" s="541"/>
      <c r="G1" s="541"/>
      <c r="H1" s="541"/>
    </row>
    <row r="2" spans="1:9" ht="15.75" thickTop="1">
      <c r="B2" s="574" t="s">
        <v>120</v>
      </c>
      <c r="C2" s="575"/>
      <c r="D2" s="575"/>
      <c r="E2" s="575"/>
      <c r="F2" s="575"/>
      <c r="G2" s="576"/>
    </row>
    <row r="3" spans="1:9" ht="15">
      <c r="B3" s="77"/>
      <c r="C3" s="78"/>
      <c r="D3" s="78"/>
      <c r="E3" s="78"/>
      <c r="F3" s="79"/>
      <c r="G3" s="80"/>
    </row>
    <row r="4" spans="1:9" ht="15">
      <c r="B4" s="81"/>
      <c r="C4" s="78"/>
      <c r="D4" s="78"/>
      <c r="E4" s="82" t="s">
        <v>90</v>
      </c>
      <c r="F4" s="577" t="str">
        <f>'1 Informations générales'!C6</f>
        <v>Mme Tchapdié</v>
      </c>
      <c r="G4" s="578"/>
      <c r="I4" s="83"/>
    </row>
    <row r="5" spans="1:9">
      <c r="B5" s="84"/>
      <c r="C5" s="78"/>
      <c r="D5" s="78"/>
      <c r="E5" s="85"/>
      <c r="F5" s="78"/>
      <c r="G5" s="86"/>
    </row>
    <row r="6" spans="1:9" ht="15.75" customHeight="1">
      <c r="B6" s="579" t="s">
        <v>31</v>
      </c>
      <c r="C6" s="572" t="s">
        <v>121</v>
      </c>
      <c r="D6" s="572" t="s">
        <v>122</v>
      </c>
      <c r="E6" s="582" t="s">
        <v>123</v>
      </c>
      <c r="F6" s="584" t="s">
        <v>124</v>
      </c>
      <c r="G6" s="570" t="s">
        <v>125</v>
      </c>
    </row>
    <row r="7" spans="1:9" ht="15.75" customHeight="1">
      <c r="B7" s="580"/>
      <c r="C7" s="573"/>
      <c r="D7" s="573"/>
      <c r="E7" s="583"/>
      <c r="F7" s="585"/>
      <c r="G7" s="571"/>
    </row>
    <row r="8" spans="1:9" ht="15.75" customHeight="1">
      <c r="B8" s="580"/>
      <c r="C8" s="573"/>
      <c r="D8" s="573"/>
      <c r="E8" s="583"/>
      <c r="F8" s="585"/>
      <c r="G8" s="571"/>
    </row>
    <row r="9" spans="1:9" ht="36" customHeight="1">
      <c r="B9" s="580"/>
      <c r="C9" s="573"/>
      <c r="D9" s="573"/>
      <c r="E9" s="583"/>
      <c r="F9" s="585"/>
      <c r="G9" s="571"/>
    </row>
    <row r="10" spans="1:9" ht="16.5" customHeight="1">
      <c r="B10" s="581"/>
      <c r="C10" s="374" t="str">
        <f>'1 Informations générales'!D13</f>
        <v>FCFA</v>
      </c>
      <c r="D10" s="375" t="str">
        <f>'1 Informations générales'!D13</f>
        <v>FCFA</v>
      </c>
      <c r="E10" s="376" t="s">
        <v>8</v>
      </c>
      <c r="F10" s="377" t="s">
        <v>8</v>
      </c>
      <c r="G10" s="87" t="str">
        <f>'1 Informations générales'!D13</f>
        <v>FCFA</v>
      </c>
    </row>
    <row r="11" spans="1:9" ht="15.75" customHeight="1">
      <c r="B11" s="296" t="s">
        <v>326</v>
      </c>
      <c r="C11" s="88"/>
      <c r="D11" s="378"/>
      <c r="E11" s="378"/>
      <c r="F11" s="88"/>
      <c r="G11" s="373" t="str">
        <f>IFERROR(SLN(C11,D11,(F11-E11)),"")</f>
        <v/>
      </c>
      <c r="H11" s="90" t="s">
        <v>126</v>
      </c>
      <c r="I11" s="83"/>
    </row>
    <row r="12" spans="1:9" ht="15.75" customHeight="1">
      <c r="B12" s="93" t="s">
        <v>324</v>
      </c>
      <c r="C12" s="91"/>
      <c r="D12" s="89"/>
      <c r="E12" s="89"/>
      <c r="F12" s="91"/>
      <c r="G12" s="373" t="str">
        <f t="shared" ref="G12:G36" si="0">IFERROR(SLN(C12,D12,(F12-E12)),"")</f>
        <v/>
      </c>
      <c r="H12" s="435" t="s">
        <v>127</v>
      </c>
      <c r="I12" s="83" t="s">
        <v>313</v>
      </c>
    </row>
    <row r="13" spans="1:9" ht="15.75" customHeight="1">
      <c r="B13" s="93" t="s">
        <v>325</v>
      </c>
      <c r="C13" s="91"/>
      <c r="D13" s="89"/>
      <c r="E13" s="89"/>
      <c r="F13" s="91"/>
      <c r="G13" s="373" t="str">
        <f t="shared" si="0"/>
        <v/>
      </c>
      <c r="H13" s="92" t="s">
        <v>128</v>
      </c>
      <c r="I13" s="92" t="s">
        <v>315</v>
      </c>
    </row>
    <row r="14" spans="1:9" ht="15.75" customHeight="1">
      <c r="B14" s="296" t="s">
        <v>316</v>
      </c>
      <c r="C14" s="91"/>
      <c r="D14" s="89"/>
      <c r="E14" s="89"/>
      <c r="F14" s="91"/>
      <c r="G14" s="373" t="str">
        <f>IFERROR(SLN(C14,D14,(F14-E14)),"")</f>
        <v/>
      </c>
      <c r="H14" s="92" t="s">
        <v>129</v>
      </c>
      <c r="I14" s="92" t="s">
        <v>314</v>
      </c>
    </row>
    <row r="15" spans="1:9" ht="15.75" customHeight="1">
      <c r="B15" s="296" t="s">
        <v>313</v>
      </c>
      <c r="C15" s="91"/>
      <c r="D15" s="89"/>
      <c r="E15" s="89"/>
      <c r="F15" s="91"/>
      <c r="G15" s="373" t="str">
        <f t="shared" si="0"/>
        <v/>
      </c>
      <c r="H15" s="92" t="s">
        <v>130</v>
      </c>
      <c r="I15" s="92" t="s">
        <v>316</v>
      </c>
    </row>
    <row r="16" spans="1:9" ht="15.75" customHeight="1">
      <c r="B16" s="93" t="s">
        <v>313</v>
      </c>
      <c r="C16" s="91"/>
      <c r="D16" s="89"/>
      <c r="E16" s="89"/>
      <c r="F16" s="91"/>
      <c r="G16" s="373" t="str">
        <f t="shared" si="0"/>
        <v/>
      </c>
      <c r="H16" s="92" t="s">
        <v>131</v>
      </c>
      <c r="I16" s="92" t="s">
        <v>317</v>
      </c>
    </row>
    <row r="17" spans="2:9" ht="15.75" customHeight="1">
      <c r="B17" s="93" t="s">
        <v>313</v>
      </c>
      <c r="C17" s="91"/>
      <c r="D17" s="89"/>
      <c r="E17" s="89"/>
      <c r="F17" s="91"/>
      <c r="G17" s="373" t="str">
        <f>IFERROR(SLN(C17,D17,(F17-E17)),"")</f>
        <v/>
      </c>
      <c r="H17" s="92" t="s">
        <v>132</v>
      </c>
      <c r="I17" s="92" t="s">
        <v>318</v>
      </c>
    </row>
    <row r="18" spans="2:9" ht="15.75" customHeight="1">
      <c r="B18" s="327" t="s">
        <v>313</v>
      </c>
      <c r="C18" s="91"/>
      <c r="D18" s="89"/>
      <c r="E18" s="89"/>
      <c r="F18" s="91"/>
      <c r="G18" s="373" t="str">
        <f t="shared" si="0"/>
        <v/>
      </c>
      <c r="H18" s="92" t="s">
        <v>133</v>
      </c>
      <c r="I18" s="92" t="s">
        <v>319</v>
      </c>
    </row>
    <row r="19" spans="2:9" ht="15.75" customHeight="1">
      <c r="B19" s="327" t="s">
        <v>313</v>
      </c>
      <c r="C19" s="91"/>
      <c r="D19" s="89"/>
      <c r="E19" s="89"/>
      <c r="F19" s="91"/>
      <c r="G19" s="373" t="str">
        <f t="shared" si="0"/>
        <v/>
      </c>
      <c r="H19" s="92" t="s">
        <v>134</v>
      </c>
      <c r="I19" s="92" t="s">
        <v>320</v>
      </c>
    </row>
    <row r="20" spans="2:9" ht="15.75" customHeight="1">
      <c r="B20" s="327" t="s">
        <v>313</v>
      </c>
      <c r="C20" s="91"/>
      <c r="D20" s="89"/>
      <c r="E20" s="89"/>
      <c r="F20" s="91"/>
      <c r="G20" s="373" t="str">
        <f t="shared" si="0"/>
        <v/>
      </c>
      <c r="H20" s="92" t="s">
        <v>135</v>
      </c>
      <c r="I20" s="92" t="s">
        <v>321</v>
      </c>
    </row>
    <row r="21" spans="2:9" ht="15.75" customHeight="1">
      <c r="B21" s="327" t="s">
        <v>313</v>
      </c>
      <c r="C21" s="91"/>
      <c r="D21" s="89"/>
      <c r="E21" s="89"/>
      <c r="F21" s="91"/>
      <c r="G21" s="373" t="str">
        <f t="shared" si="0"/>
        <v/>
      </c>
      <c r="H21" s="92" t="s">
        <v>136</v>
      </c>
      <c r="I21" s="92" t="s">
        <v>322</v>
      </c>
    </row>
    <row r="22" spans="2:9" ht="15.75" customHeight="1">
      <c r="B22" s="327" t="s">
        <v>313</v>
      </c>
      <c r="C22" s="91"/>
      <c r="D22" s="89"/>
      <c r="E22" s="89"/>
      <c r="F22" s="91"/>
      <c r="G22" s="373" t="str">
        <f t="shared" si="0"/>
        <v/>
      </c>
      <c r="H22" s="92" t="s">
        <v>137</v>
      </c>
      <c r="I22" s="92" t="s">
        <v>323</v>
      </c>
    </row>
    <row r="23" spans="2:9" ht="15.75" customHeight="1">
      <c r="B23" s="327" t="s">
        <v>313</v>
      </c>
      <c r="C23" s="91"/>
      <c r="D23" s="89"/>
      <c r="E23" s="89"/>
      <c r="F23" s="91"/>
      <c r="G23" s="373" t="str">
        <f t="shared" si="0"/>
        <v/>
      </c>
      <c r="H23" s="92" t="s">
        <v>138</v>
      </c>
      <c r="I23" s="92" t="s">
        <v>324</v>
      </c>
    </row>
    <row r="24" spans="2:9" ht="15.75" customHeight="1">
      <c r="B24" s="327" t="s">
        <v>313</v>
      </c>
      <c r="C24" s="91"/>
      <c r="D24" s="89"/>
      <c r="E24" s="89"/>
      <c r="F24" s="91"/>
      <c r="G24" s="373" t="str">
        <f t="shared" si="0"/>
        <v/>
      </c>
      <c r="H24" s="92" t="s">
        <v>139</v>
      </c>
      <c r="I24" s="92" t="s">
        <v>325</v>
      </c>
    </row>
    <row r="25" spans="2:9" ht="15.75" customHeight="1">
      <c r="B25" s="93" t="s">
        <v>313</v>
      </c>
      <c r="C25" s="91"/>
      <c r="D25" s="89"/>
      <c r="E25" s="89"/>
      <c r="F25" s="91"/>
      <c r="G25" s="373" t="str">
        <f t="shared" si="0"/>
        <v/>
      </c>
      <c r="H25" s="92" t="s">
        <v>140</v>
      </c>
      <c r="I25" s="92" t="s">
        <v>326</v>
      </c>
    </row>
    <row r="26" spans="2:9" ht="15.75" customHeight="1">
      <c r="B26" s="327" t="s">
        <v>313</v>
      </c>
      <c r="C26" s="91"/>
      <c r="D26" s="89"/>
      <c r="E26" s="89"/>
      <c r="F26" s="91"/>
      <c r="G26" s="373" t="str">
        <f t="shared" si="0"/>
        <v/>
      </c>
      <c r="H26" s="92" t="s">
        <v>141</v>
      </c>
      <c r="I26" s="92" t="s">
        <v>327</v>
      </c>
    </row>
    <row r="27" spans="2:9" ht="15.75" customHeight="1">
      <c r="B27" s="327" t="s">
        <v>313</v>
      </c>
      <c r="C27" s="91"/>
      <c r="D27" s="89"/>
      <c r="E27" s="89"/>
      <c r="F27" s="91"/>
      <c r="G27" s="373" t="str">
        <f t="shared" si="0"/>
        <v/>
      </c>
      <c r="H27" s="92" t="s">
        <v>142</v>
      </c>
      <c r="I27" s="92" t="s">
        <v>328</v>
      </c>
    </row>
    <row r="28" spans="2:9" ht="15.75" customHeight="1">
      <c r="B28" s="327" t="s">
        <v>313</v>
      </c>
      <c r="C28" s="91"/>
      <c r="D28" s="89"/>
      <c r="E28" s="89"/>
      <c r="F28" s="91"/>
      <c r="G28" s="373" t="str">
        <f t="shared" si="0"/>
        <v/>
      </c>
      <c r="H28" s="92" t="s">
        <v>143</v>
      </c>
      <c r="I28" s="92" t="s">
        <v>329</v>
      </c>
    </row>
    <row r="29" spans="2:9" ht="15.75" customHeight="1">
      <c r="B29" s="327"/>
      <c r="C29" s="91"/>
      <c r="D29" s="89"/>
      <c r="E29" s="89"/>
      <c r="F29" s="91"/>
      <c r="G29" s="373" t="str">
        <f t="shared" si="0"/>
        <v/>
      </c>
      <c r="H29" s="92" t="s">
        <v>144</v>
      </c>
      <c r="I29" s="92" t="s">
        <v>330</v>
      </c>
    </row>
    <row r="30" spans="2:9" ht="15.75" customHeight="1">
      <c r="B30" s="327"/>
      <c r="C30" s="91"/>
      <c r="D30" s="89"/>
      <c r="E30" s="89"/>
      <c r="F30" s="91"/>
      <c r="G30" s="373" t="str">
        <f t="shared" si="0"/>
        <v/>
      </c>
      <c r="H30" s="92" t="s">
        <v>145</v>
      </c>
      <c r="I30" s="92" t="s">
        <v>331</v>
      </c>
    </row>
    <row r="31" spans="2:9" ht="15.75" customHeight="1">
      <c r="B31" s="327"/>
      <c r="C31" s="91"/>
      <c r="D31" s="89"/>
      <c r="E31" s="89"/>
      <c r="F31" s="91"/>
      <c r="G31" s="373" t="str">
        <f t="shared" si="0"/>
        <v/>
      </c>
      <c r="H31" s="92" t="s">
        <v>146</v>
      </c>
      <c r="I31" s="92" t="s">
        <v>332</v>
      </c>
    </row>
    <row r="32" spans="2:9" ht="15.75" customHeight="1">
      <c r="B32" s="327"/>
      <c r="C32" s="91"/>
      <c r="D32" s="89"/>
      <c r="E32" s="89"/>
      <c r="F32" s="91"/>
      <c r="G32" s="373" t="str">
        <f t="shared" si="0"/>
        <v/>
      </c>
      <c r="H32" s="92"/>
      <c r="I32" s="92" t="s">
        <v>333</v>
      </c>
    </row>
    <row r="33" spans="2:7" ht="15.75" customHeight="1">
      <c r="B33" s="327"/>
      <c r="C33" s="91"/>
      <c r="D33" s="89"/>
      <c r="E33" s="89"/>
      <c r="F33" s="91"/>
      <c r="G33" s="373" t="str">
        <f t="shared" si="0"/>
        <v/>
      </c>
    </row>
    <row r="34" spans="2:7" ht="15.75" customHeight="1">
      <c r="B34" s="327"/>
      <c r="C34" s="91"/>
      <c r="D34" s="89"/>
      <c r="E34" s="89"/>
      <c r="F34" s="91"/>
      <c r="G34" s="373" t="str">
        <f t="shared" si="0"/>
        <v/>
      </c>
    </row>
    <row r="35" spans="2:7" ht="15.75" customHeight="1">
      <c r="B35" s="327"/>
      <c r="C35" s="91"/>
      <c r="D35" s="89"/>
      <c r="E35" s="89"/>
      <c r="F35" s="91"/>
      <c r="G35" s="373" t="str">
        <f t="shared" si="0"/>
        <v/>
      </c>
    </row>
    <row r="36" spans="2:7" ht="15.75" customHeight="1">
      <c r="B36" s="93"/>
      <c r="C36" s="94"/>
      <c r="D36" s="379"/>
      <c r="E36" s="379"/>
      <c r="F36" s="94"/>
      <c r="G36" s="373" t="str">
        <f t="shared" si="0"/>
        <v/>
      </c>
    </row>
    <row r="37" spans="2:7" ht="18" customHeight="1">
      <c r="B37" s="84"/>
      <c r="C37" s="95"/>
      <c r="D37" s="95"/>
      <c r="E37" s="95"/>
      <c r="F37" s="95"/>
      <c r="G37" s="96"/>
    </row>
    <row r="38" spans="2:7" ht="15.75" customHeight="1">
      <c r="B38" s="97"/>
      <c r="C38" s="569" t="s">
        <v>147</v>
      </c>
      <c r="D38" s="569"/>
      <c r="E38" s="569"/>
      <c r="F38" s="98" t="str">
        <f>'1 Informations générales'!D13</f>
        <v>FCFA</v>
      </c>
      <c r="G38" s="99">
        <f>+SUM(G11:G36)</f>
        <v>0</v>
      </c>
    </row>
    <row r="39" spans="2:7" ht="15.75" customHeight="1" thickBot="1">
      <c r="B39" s="100"/>
      <c r="C39" s="101"/>
      <c r="D39" s="101"/>
      <c r="E39" s="101"/>
      <c r="F39" s="101"/>
      <c r="G39" s="102"/>
    </row>
    <row r="40" spans="2:7" ht="15.75" customHeight="1" thickTop="1"/>
    <row r="41" spans="2:7" ht="15.75" customHeight="1"/>
    <row r="42" spans="2:7" ht="15.75" customHeight="1"/>
    <row r="43" spans="2:7" ht="15.75" customHeight="1"/>
    <row r="44" spans="2:7" ht="15.75" customHeight="1"/>
    <row r="45" spans="2:7" ht="9.75" customHeight="1"/>
  </sheetData>
  <sheetProtection algorithmName="SHA-512" hashValue="wv01e2uI95p5ZVln2aYeiE/34yX5gAciY+45V+sB31evzHoQlG3BXzs2oKX9pRHjxlcRXnCiBHMzV5V78B9lIg==" saltValue="f5+mnqSZCwNp9l5N1rInHA==" spinCount="100000" sheet="1" selectLockedCells="1"/>
  <sortState ref="I13:I31">
    <sortCondition ref="I23"/>
  </sortState>
  <mergeCells count="10">
    <mergeCell ref="C38:E38"/>
    <mergeCell ref="G6:G9"/>
    <mergeCell ref="D6:D9"/>
    <mergeCell ref="C6:C9"/>
    <mergeCell ref="A1:H1"/>
    <mergeCell ref="B2:G2"/>
    <mergeCell ref="F4:G4"/>
    <mergeCell ref="B6:B10"/>
    <mergeCell ref="E6:E9"/>
    <mergeCell ref="F6:F9"/>
  </mergeCells>
  <dataValidations count="1">
    <dataValidation type="list" allowBlank="1" showInputMessage="1" showErrorMessage="1" sqref="B11:B36" xr:uid="{00000000-0002-0000-0300-000000000000}">
      <formula1>$I$12:$I$32</formula1>
    </dataValidation>
  </dataValidations>
  <pageMargins left="0.51181102362204722" right="0.51181102362204722" top="0.98425196850393704" bottom="0.59055118110236227" header="0.43307086614173229" footer="0.31496062992125984"/>
  <pageSetup paperSize="9" scale="84" orientation="portrait" r:id="rId1"/>
  <headerFooter>
    <oddHeader>&amp;L&amp;12Farm Analysis Tool&amp;C&amp;12Section: Farm Equipment and Assets</oddHeader>
    <oddFooter>&amp;L&amp;"-,Kursiv"Version 2015 V2.2&amp;RPage 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10">
    <tabColor rgb="FFC00000"/>
  </sheetPr>
  <dimension ref="A1:R64"/>
  <sheetViews>
    <sheetView view="pageBreakPreview" zoomScale="90" zoomScaleNormal="110" zoomScaleSheetLayoutView="90" workbookViewId="0">
      <selection activeCell="F62" sqref="F62"/>
    </sheetView>
  </sheetViews>
  <sheetFormatPr baseColWidth="10" defaultColWidth="9.140625" defaultRowHeight="14.25"/>
  <cols>
    <col min="1" max="1" width="3.7109375" style="167" customWidth="1"/>
    <col min="2" max="2" width="25.85546875" style="167" customWidth="1"/>
    <col min="3" max="3" width="13" style="167" customWidth="1"/>
    <col min="4" max="4" width="10.5703125" style="167" customWidth="1"/>
    <col min="5" max="5" width="11.42578125" style="209" customWidth="1"/>
    <col min="6" max="6" width="10.42578125" style="209" customWidth="1"/>
    <col min="7" max="7" width="29.7109375" style="183" customWidth="1"/>
    <col min="8" max="10" width="6.42578125" style="167" customWidth="1"/>
    <col min="11" max="12" width="9.140625" style="167"/>
    <col min="13" max="13" width="7.7109375" style="167" customWidth="1"/>
    <col min="14" max="14" width="10.42578125" style="167" bestFit="1" customWidth="1"/>
    <col min="15" max="15" width="10" style="167" customWidth="1"/>
    <col min="16" max="16384" width="9.140625" style="167"/>
  </cols>
  <sheetData>
    <row r="1" spans="1:7" ht="15.75" thickBot="1">
      <c r="A1" s="541" t="s">
        <v>42</v>
      </c>
      <c r="B1" s="541"/>
      <c r="C1" s="541"/>
      <c r="D1" s="541"/>
      <c r="E1" s="541"/>
      <c r="F1" s="541"/>
      <c r="G1" s="541"/>
    </row>
    <row r="2" spans="1:7" ht="15.75" thickTop="1">
      <c r="A2" s="415"/>
      <c r="B2" s="591" t="s">
        <v>148</v>
      </c>
      <c r="C2" s="592"/>
      <c r="D2" s="592"/>
      <c r="E2" s="592"/>
      <c r="F2" s="592"/>
      <c r="G2" s="593"/>
    </row>
    <row r="3" spans="1:7" ht="15">
      <c r="A3" s="415"/>
      <c r="B3" s="168"/>
      <c r="C3" s="169"/>
      <c r="D3" s="169"/>
      <c r="E3" s="170"/>
      <c r="F3" s="115"/>
      <c r="G3" s="107"/>
    </row>
    <row r="4" spans="1:7" ht="15">
      <c r="A4" s="415"/>
      <c r="B4" s="109"/>
      <c r="C4" s="171"/>
      <c r="D4" s="165"/>
      <c r="E4" s="450" t="s">
        <v>90</v>
      </c>
      <c r="F4" s="600" t="str">
        <f>'1 Informations générales'!C6</f>
        <v>Mme Tchapdié</v>
      </c>
      <c r="G4" s="601"/>
    </row>
    <row r="5" spans="1:7" ht="15">
      <c r="A5" s="415"/>
      <c r="B5" s="172"/>
      <c r="C5" s="111"/>
      <c r="D5" s="111"/>
      <c r="E5" s="115"/>
      <c r="F5" s="115"/>
      <c r="G5" s="107"/>
    </row>
    <row r="6" spans="1:7" ht="15">
      <c r="A6" s="415"/>
      <c r="B6" s="173" t="s">
        <v>150</v>
      </c>
      <c r="C6" s="174">
        <f>SUM(C10:C14)</f>
        <v>0</v>
      </c>
      <c r="D6" s="459" t="str">
        <f>'1 Informations générales'!D14</f>
        <v>ha</v>
      </c>
      <c r="E6" s="175"/>
      <c r="F6" s="175"/>
      <c r="G6" s="176"/>
    </row>
    <row r="7" spans="1:7" ht="33.950000000000003" customHeight="1" thickBot="1">
      <c r="A7" s="415"/>
      <c r="B7" s="178"/>
      <c r="C7" s="179"/>
      <c r="D7" s="180" t="s">
        <v>152</v>
      </c>
      <c r="E7" s="451" t="str">
        <f>"Rendement par "&amp; '1 Informations générales'!D14 &amp;" ou Quantité"</f>
        <v>Rendement par ha ou Quantité</v>
      </c>
      <c r="F7" s="181" t="s">
        <v>151</v>
      </c>
      <c r="G7" s="182" t="s">
        <v>153</v>
      </c>
    </row>
    <row r="8" spans="1:7" ht="15.75" thickBot="1">
      <c r="A8" s="415"/>
      <c r="B8" s="602" t="s">
        <v>154</v>
      </c>
      <c r="C8" s="603"/>
      <c r="D8" s="603"/>
      <c r="E8" s="603"/>
      <c r="F8" s="603"/>
      <c r="G8" s="604"/>
    </row>
    <row r="9" spans="1:7" ht="15">
      <c r="A9" s="415"/>
      <c r="B9" s="210" t="s">
        <v>155</v>
      </c>
      <c r="C9" s="211" t="s">
        <v>156</v>
      </c>
      <c r="D9" s="416"/>
      <c r="E9" s="212"/>
      <c r="F9" s="213"/>
      <c r="G9" s="214"/>
    </row>
    <row r="10" spans="1:7" ht="15">
      <c r="A10" s="415"/>
      <c r="B10" s="306"/>
      <c r="C10" s="307"/>
      <c r="D10" s="187" t="s">
        <v>340</v>
      </c>
      <c r="E10" s="188"/>
      <c r="F10" s="427"/>
      <c r="G10" s="190">
        <f>+F10*E10*C10</f>
        <v>0</v>
      </c>
    </row>
    <row r="11" spans="1:7" ht="15">
      <c r="A11" s="415"/>
      <c r="B11" s="306"/>
      <c r="C11" s="307"/>
      <c r="D11" s="187"/>
      <c r="E11" s="188"/>
      <c r="F11" s="427"/>
      <c r="G11" s="190">
        <f t="shared" ref="G11:G14" si="0">+F11*E11*C11</f>
        <v>0</v>
      </c>
    </row>
    <row r="12" spans="1:7" ht="15">
      <c r="A12" s="415"/>
      <c r="B12" s="306"/>
      <c r="C12" s="307"/>
      <c r="D12" s="187"/>
      <c r="E12" s="188"/>
      <c r="F12" s="427"/>
      <c r="G12" s="190">
        <f t="shared" si="0"/>
        <v>0</v>
      </c>
    </row>
    <row r="13" spans="1:7" ht="15">
      <c r="A13" s="415"/>
      <c r="B13" s="306"/>
      <c r="C13" s="307"/>
      <c r="D13" s="187"/>
      <c r="E13" s="188"/>
      <c r="F13" s="427"/>
      <c r="G13" s="190">
        <f t="shared" si="0"/>
        <v>0</v>
      </c>
    </row>
    <row r="14" spans="1:7" ht="15">
      <c r="A14" s="415"/>
      <c r="B14" s="306"/>
      <c r="C14" s="307"/>
      <c r="D14" s="187"/>
      <c r="E14" s="188"/>
      <c r="F14" s="427"/>
      <c r="G14" s="190">
        <f t="shared" si="0"/>
        <v>0</v>
      </c>
    </row>
    <row r="15" spans="1:7" ht="15">
      <c r="A15" s="415"/>
      <c r="B15" s="192" t="s">
        <v>157</v>
      </c>
      <c r="C15" s="193"/>
      <c r="D15" s="194"/>
      <c r="E15" s="195"/>
      <c r="F15" s="195"/>
      <c r="G15" s="196"/>
    </row>
    <row r="16" spans="1:7" ht="15">
      <c r="A16" s="415"/>
      <c r="B16" s="308"/>
      <c r="C16" s="309"/>
      <c r="D16" s="187"/>
      <c r="E16" s="188"/>
      <c r="F16" s="427"/>
      <c r="G16" s="190">
        <f t="shared" ref="G16:G18" si="1">+F16*E16</f>
        <v>0</v>
      </c>
    </row>
    <row r="17" spans="1:15" ht="15">
      <c r="A17" s="415"/>
      <c r="B17" s="308"/>
      <c r="C17" s="309"/>
      <c r="D17" s="187"/>
      <c r="E17" s="188"/>
      <c r="F17" s="427"/>
      <c r="G17" s="190">
        <f t="shared" si="1"/>
        <v>0</v>
      </c>
    </row>
    <row r="18" spans="1:15" ht="15">
      <c r="A18" s="415"/>
      <c r="B18" s="308"/>
      <c r="C18" s="309"/>
      <c r="D18" s="187"/>
      <c r="E18" s="188"/>
      <c r="F18" s="427"/>
      <c r="G18" s="190">
        <f t="shared" si="1"/>
        <v>0</v>
      </c>
    </row>
    <row r="19" spans="1:15" ht="15.75" thickBot="1">
      <c r="A19" s="415"/>
      <c r="B19" s="588" t="s">
        <v>158</v>
      </c>
      <c r="C19" s="589"/>
      <c r="D19" s="589"/>
      <c r="E19" s="589"/>
      <c r="F19" s="590"/>
      <c r="G19" s="166">
        <f>SUM(G10:G18)</f>
        <v>0</v>
      </c>
    </row>
    <row r="20" spans="1:15" ht="18.75" customHeight="1" thickTop="1">
      <c r="A20" s="415"/>
      <c r="B20" s="591" t="s">
        <v>159</v>
      </c>
      <c r="C20" s="592"/>
      <c r="D20" s="592"/>
      <c r="E20" s="592"/>
      <c r="F20" s="592"/>
      <c r="G20" s="593"/>
    </row>
    <row r="21" spans="1:15" ht="15">
      <c r="A21" s="415"/>
      <c r="B21" s="168"/>
      <c r="C21" s="169"/>
      <c r="D21" s="169"/>
      <c r="E21" s="170"/>
      <c r="F21" s="115"/>
      <c r="G21" s="107"/>
    </row>
    <row r="22" spans="1:15" ht="15">
      <c r="A22" s="415"/>
      <c r="B22" s="173" t="s">
        <v>150</v>
      </c>
      <c r="C22" s="174">
        <f>SUM(C26:C30)</f>
        <v>0</v>
      </c>
      <c r="D22" s="459" t="str">
        <f>'1 Informations générales'!D14</f>
        <v>ha</v>
      </c>
      <c r="E22" s="175"/>
      <c r="F22" s="175"/>
      <c r="G22" s="176"/>
    </row>
    <row r="23" spans="1:15" ht="36.75" thickBot="1">
      <c r="A23" s="415"/>
      <c r="B23" s="178"/>
      <c r="C23" s="179"/>
      <c r="D23" s="180" t="s">
        <v>152</v>
      </c>
      <c r="E23" s="452" t="str">
        <f>"Rendement par "&amp; '1 Informations générales'!D14 &amp;" ou Quantité"</f>
        <v>Rendement par ha ou Quantité</v>
      </c>
      <c r="F23" s="181" t="s">
        <v>151</v>
      </c>
      <c r="G23" s="182" t="s">
        <v>153</v>
      </c>
    </row>
    <row r="24" spans="1:15" ht="15.75" thickBot="1">
      <c r="A24" s="415"/>
      <c r="B24" s="605" t="s">
        <v>154</v>
      </c>
      <c r="C24" s="603"/>
      <c r="D24" s="603"/>
      <c r="E24" s="603"/>
      <c r="F24" s="603"/>
      <c r="G24" s="606"/>
    </row>
    <row r="25" spans="1:15" ht="15">
      <c r="A25" s="415"/>
      <c r="B25" s="210" t="s">
        <v>155</v>
      </c>
      <c r="C25" s="211" t="s">
        <v>156</v>
      </c>
      <c r="D25" s="184"/>
      <c r="E25" s="212"/>
      <c r="F25" s="213"/>
      <c r="G25" s="214"/>
    </row>
    <row r="26" spans="1:15" ht="15">
      <c r="A26" s="415"/>
      <c r="B26" s="306"/>
      <c r="C26" s="307"/>
      <c r="D26" s="187"/>
      <c r="E26" s="188"/>
      <c r="F26" s="427"/>
      <c r="G26" s="190">
        <f>+F26*E26*C26</f>
        <v>0</v>
      </c>
    </row>
    <row r="27" spans="1:15" ht="15">
      <c r="A27" s="415"/>
      <c r="B27" s="306"/>
      <c r="C27" s="307"/>
      <c r="D27" s="187"/>
      <c r="E27" s="188"/>
      <c r="F27" s="427"/>
      <c r="G27" s="190">
        <f t="shared" ref="G27:G30" si="2">+F27*E27*C27</f>
        <v>0</v>
      </c>
    </row>
    <row r="28" spans="1:15" ht="15">
      <c r="A28" s="415"/>
      <c r="B28" s="306"/>
      <c r="C28" s="307"/>
      <c r="D28" s="187"/>
      <c r="E28" s="188"/>
      <c r="F28" s="427"/>
      <c r="G28" s="190">
        <f t="shared" si="2"/>
        <v>0</v>
      </c>
    </row>
    <row r="29" spans="1:15" ht="15">
      <c r="A29" s="415"/>
      <c r="B29" s="306"/>
      <c r="C29" s="307"/>
      <c r="D29" s="187"/>
      <c r="E29" s="188"/>
      <c r="F29" s="427"/>
      <c r="G29" s="190">
        <f t="shared" si="2"/>
        <v>0</v>
      </c>
    </row>
    <row r="30" spans="1:15" ht="15">
      <c r="A30" s="415"/>
      <c r="B30" s="306"/>
      <c r="C30" s="307"/>
      <c r="D30" s="187"/>
      <c r="E30" s="188"/>
      <c r="F30" s="427"/>
      <c r="G30" s="190">
        <f t="shared" si="2"/>
        <v>0</v>
      </c>
    </row>
    <row r="31" spans="1:15" ht="15">
      <c r="A31" s="415"/>
      <c r="B31" s="192" t="s">
        <v>157</v>
      </c>
      <c r="C31" s="193"/>
      <c r="D31" s="194"/>
      <c r="E31" s="195"/>
      <c r="F31" s="195"/>
      <c r="G31" s="196"/>
      <c r="K31" s="586"/>
      <c r="L31" s="586"/>
      <c r="M31" s="586"/>
      <c r="N31" s="586"/>
      <c r="O31" s="586"/>
    </row>
    <row r="32" spans="1:15" ht="15">
      <c r="A32" s="415"/>
      <c r="B32" s="308"/>
      <c r="C32" s="309"/>
      <c r="D32" s="187"/>
      <c r="E32" s="188"/>
      <c r="F32" s="427"/>
      <c r="G32" s="190">
        <f t="shared" ref="G32:G34" si="3">+F32*E32</f>
        <v>0</v>
      </c>
      <c r="K32" s="422"/>
      <c r="L32" s="350"/>
      <c r="M32" s="350"/>
      <c r="N32" s="350"/>
      <c r="O32" s="422"/>
    </row>
    <row r="33" spans="1:18" ht="15">
      <c r="A33" s="415"/>
      <c r="B33" s="308"/>
      <c r="C33" s="309"/>
      <c r="D33" s="187"/>
      <c r="E33" s="188"/>
      <c r="F33" s="427"/>
      <c r="G33" s="190">
        <f>+F33*E33</f>
        <v>0</v>
      </c>
      <c r="K33" s="587"/>
      <c r="L33" s="587"/>
      <c r="M33" s="587"/>
      <c r="N33" s="423"/>
      <c r="O33" s="421"/>
      <c r="P33" s="421"/>
      <c r="Q33" s="421"/>
    </row>
    <row r="34" spans="1:18" ht="15">
      <c r="A34" s="415"/>
      <c r="B34" s="308"/>
      <c r="C34" s="309"/>
      <c r="D34" s="187"/>
      <c r="E34" s="188"/>
      <c r="F34" s="427"/>
      <c r="G34" s="190">
        <f t="shared" si="3"/>
        <v>0</v>
      </c>
      <c r="K34" s="587"/>
      <c r="L34" s="587"/>
      <c r="M34" s="587"/>
      <c r="N34" s="424"/>
      <c r="O34" s="422"/>
    </row>
    <row r="35" spans="1:18" ht="15.75" thickBot="1">
      <c r="A35" s="415"/>
      <c r="B35" s="588" t="s">
        <v>158</v>
      </c>
      <c r="C35" s="589"/>
      <c r="D35" s="589"/>
      <c r="E35" s="589"/>
      <c r="F35" s="590"/>
      <c r="G35" s="166">
        <f>SUM(G26:G34)</f>
        <v>0</v>
      </c>
      <c r="K35" s="587"/>
      <c r="L35" s="587"/>
      <c r="M35" s="587"/>
      <c r="N35" s="424"/>
      <c r="O35" s="422"/>
    </row>
    <row r="36" spans="1:18" s="104" customFormat="1" ht="24" customHeight="1" thickTop="1">
      <c r="B36" s="591" t="s">
        <v>160</v>
      </c>
      <c r="C36" s="592"/>
      <c r="D36" s="592"/>
      <c r="E36" s="592"/>
      <c r="F36" s="592"/>
      <c r="G36" s="593"/>
      <c r="K36" s="586"/>
      <c r="L36" s="586"/>
      <c r="M36" s="586"/>
      <c r="N36" s="425"/>
      <c r="O36" s="422"/>
    </row>
    <row r="37" spans="1:18" s="104" customFormat="1" ht="9" customHeight="1">
      <c r="B37" s="168"/>
      <c r="C37" s="169"/>
      <c r="D37" s="169"/>
      <c r="E37" s="170"/>
      <c r="F37" s="115"/>
      <c r="G37" s="107"/>
      <c r="K37" s="420"/>
      <c r="L37" s="420"/>
      <c r="M37" s="420"/>
      <c r="N37" s="420"/>
      <c r="O37" s="420"/>
    </row>
    <row r="38" spans="1:18" s="104" customFormat="1" ht="9" customHeight="1">
      <c r="B38" s="172"/>
      <c r="C38" s="111"/>
      <c r="D38" s="111"/>
      <c r="E38" s="115"/>
      <c r="F38" s="115"/>
      <c r="G38" s="107"/>
      <c r="K38" s="426"/>
      <c r="L38" s="426"/>
      <c r="M38" s="426"/>
      <c r="N38" s="426"/>
      <c r="O38" s="426"/>
    </row>
    <row r="39" spans="1:18" ht="15" customHeight="1">
      <c r="B39" s="383" t="s">
        <v>161</v>
      </c>
      <c r="C39" s="428">
        <f>SUM(C43:C56)</f>
        <v>0</v>
      </c>
      <c r="D39" s="598" t="s">
        <v>162</v>
      </c>
      <c r="E39" s="599"/>
      <c r="F39" s="428">
        <f>SUM(E43:E56)</f>
        <v>0</v>
      </c>
      <c r="G39" s="386" t="s">
        <v>163</v>
      </c>
      <c r="H39" s="385"/>
      <c r="I39" s="177"/>
    </row>
    <row r="40" spans="1:18" ht="49.5" customHeight="1" thickBot="1">
      <c r="B40" s="178"/>
      <c r="C40" s="419"/>
      <c r="D40" s="180" t="s">
        <v>152</v>
      </c>
      <c r="E40" s="181" t="s">
        <v>164</v>
      </c>
      <c r="F40" s="181" t="s">
        <v>151</v>
      </c>
      <c r="G40" s="182" t="s">
        <v>153</v>
      </c>
    </row>
    <row r="41" spans="1:18" ht="15" customHeight="1" thickBot="1">
      <c r="B41" s="594" t="s">
        <v>165</v>
      </c>
      <c r="C41" s="595"/>
      <c r="D41" s="596" t="s">
        <v>166</v>
      </c>
      <c r="E41" s="596"/>
      <c r="F41" s="596"/>
      <c r="G41" s="597"/>
      <c r="H41" s="215"/>
      <c r="I41" s="183"/>
    </row>
    <row r="42" spans="1:18" ht="15" customHeight="1">
      <c r="B42" s="384" t="s">
        <v>167</v>
      </c>
      <c r="C42" s="418" t="s">
        <v>164</v>
      </c>
      <c r="D42" s="200"/>
      <c r="E42" s="185"/>
      <c r="F42" s="185"/>
      <c r="G42" s="186"/>
      <c r="I42" s="183"/>
    </row>
    <row r="43" spans="1:18" ht="15" customHeight="1">
      <c r="B43" s="310" t="s">
        <v>168</v>
      </c>
      <c r="C43" s="408"/>
      <c r="D43" s="241" t="s">
        <v>163</v>
      </c>
      <c r="E43" s="189"/>
      <c r="F43" s="427"/>
      <c r="G43" s="190">
        <f>+F43*E43</f>
        <v>0</v>
      </c>
      <c r="I43" s="183"/>
    </row>
    <row r="44" spans="1:18" ht="15" customHeight="1">
      <c r="B44" s="311" t="s">
        <v>169</v>
      </c>
      <c r="C44" s="408"/>
      <c r="D44" s="241" t="s">
        <v>163</v>
      </c>
      <c r="E44" s="189"/>
      <c r="F44" s="427"/>
      <c r="G44" s="190">
        <f t="shared" ref="G44:G56" si="4">+F44*E44</f>
        <v>0</v>
      </c>
      <c r="I44" s="183"/>
    </row>
    <row r="45" spans="1:18" ht="15" customHeight="1">
      <c r="B45" s="311" t="s">
        <v>170</v>
      </c>
      <c r="C45" s="408"/>
      <c r="D45" s="241" t="s">
        <v>163</v>
      </c>
      <c r="E45" s="189"/>
      <c r="F45" s="427"/>
      <c r="G45" s="190">
        <f t="shared" si="4"/>
        <v>0</v>
      </c>
      <c r="I45" s="183"/>
    </row>
    <row r="46" spans="1:18" ht="15" customHeight="1">
      <c r="B46" s="311" t="s">
        <v>171</v>
      </c>
      <c r="C46" s="408"/>
      <c r="D46" s="241" t="s">
        <v>163</v>
      </c>
      <c r="E46" s="189"/>
      <c r="F46" s="427"/>
      <c r="G46" s="190">
        <f t="shared" si="4"/>
        <v>0</v>
      </c>
      <c r="I46" s="183"/>
    </row>
    <row r="47" spans="1:18" ht="15" customHeight="1">
      <c r="B47" s="311" t="s">
        <v>172</v>
      </c>
      <c r="C47" s="408"/>
      <c r="D47" s="241" t="s">
        <v>163</v>
      </c>
      <c r="E47" s="189"/>
      <c r="F47" s="427"/>
      <c r="G47" s="190">
        <f t="shared" si="4"/>
        <v>0</v>
      </c>
      <c r="I47" s="183"/>
    </row>
    <row r="48" spans="1:18" ht="15" customHeight="1">
      <c r="B48" s="311" t="s">
        <v>173</v>
      </c>
      <c r="C48" s="408"/>
      <c r="D48" s="241" t="s">
        <v>163</v>
      </c>
      <c r="E48" s="189"/>
      <c r="F48" s="427"/>
      <c r="G48" s="190">
        <f t="shared" si="4"/>
        <v>0</v>
      </c>
      <c r="I48" s="183"/>
      <c r="R48" s="440"/>
    </row>
    <row r="49" spans="1:18" ht="15" customHeight="1">
      <c r="B49" s="311" t="s">
        <v>174</v>
      </c>
      <c r="C49" s="408"/>
      <c r="D49" s="241" t="s">
        <v>163</v>
      </c>
      <c r="E49" s="189"/>
      <c r="F49" s="427"/>
      <c r="G49" s="190">
        <f t="shared" si="4"/>
        <v>0</v>
      </c>
      <c r="I49" s="183"/>
      <c r="R49" s="440"/>
    </row>
    <row r="50" spans="1:18" ht="15" customHeight="1">
      <c r="B50" s="311" t="s">
        <v>175</v>
      </c>
      <c r="C50" s="408"/>
      <c r="D50" s="241" t="s">
        <v>163</v>
      </c>
      <c r="E50" s="189"/>
      <c r="F50" s="427"/>
      <c r="G50" s="190">
        <f t="shared" si="4"/>
        <v>0</v>
      </c>
      <c r="I50" s="183"/>
      <c r="R50" s="440"/>
    </row>
    <row r="51" spans="1:18" ht="15" customHeight="1">
      <c r="B51" s="311" t="s">
        <v>176</v>
      </c>
      <c r="C51" s="408"/>
      <c r="D51" s="241" t="s">
        <v>163</v>
      </c>
      <c r="E51" s="189"/>
      <c r="F51" s="427"/>
      <c r="G51" s="190">
        <f t="shared" si="4"/>
        <v>0</v>
      </c>
      <c r="I51" s="183"/>
      <c r="R51" s="440"/>
    </row>
    <row r="52" spans="1:18" ht="15" customHeight="1">
      <c r="B52" s="311" t="s">
        <v>177</v>
      </c>
      <c r="C52" s="408"/>
      <c r="D52" s="241" t="s">
        <v>163</v>
      </c>
      <c r="E52" s="189"/>
      <c r="F52" s="427"/>
      <c r="G52" s="190">
        <f t="shared" si="4"/>
        <v>0</v>
      </c>
      <c r="I52" s="183"/>
      <c r="R52" s="440"/>
    </row>
    <row r="53" spans="1:18" ht="15" customHeight="1">
      <c r="B53" s="311" t="s">
        <v>178</v>
      </c>
      <c r="C53" s="408"/>
      <c r="D53" s="241" t="s">
        <v>163</v>
      </c>
      <c r="E53" s="189"/>
      <c r="F53" s="427"/>
      <c r="G53" s="190">
        <f t="shared" si="4"/>
        <v>0</v>
      </c>
      <c r="I53" s="183"/>
      <c r="R53" s="440"/>
    </row>
    <row r="54" spans="1:18" ht="15" customHeight="1" thickBot="1">
      <c r="B54" s="312" t="s">
        <v>341</v>
      </c>
      <c r="C54" s="408"/>
      <c r="D54" s="241" t="s">
        <v>163</v>
      </c>
      <c r="E54" s="189"/>
      <c r="F54" s="427"/>
      <c r="G54" s="190">
        <f t="shared" si="4"/>
        <v>0</v>
      </c>
      <c r="I54" s="183"/>
    </row>
    <row r="55" spans="1:18" ht="15" customHeight="1">
      <c r="B55" s="312" t="s">
        <v>344</v>
      </c>
      <c r="C55" s="408"/>
      <c r="D55" s="241" t="s">
        <v>163</v>
      </c>
      <c r="E55" s="189"/>
      <c r="F55" s="427"/>
      <c r="G55" s="190">
        <f t="shared" si="4"/>
        <v>0</v>
      </c>
      <c r="I55" s="183"/>
      <c r="K55" s="609" t="s">
        <v>183</v>
      </c>
      <c r="L55" s="610"/>
      <c r="M55" s="610"/>
      <c r="N55" s="610"/>
      <c r="O55" s="611"/>
    </row>
    <row r="56" spans="1:18" ht="15" customHeight="1">
      <c r="A56" s="191"/>
      <c r="B56" s="312"/>
      <c r="C56" s="408"/>
      <c r="D56" s="241"/>
      <c r="E56" s="189"/>
      <c r="F56" s="427"/>
      <c r="G56" s="190">
        <f t="shared" si="4"/>
        <v>0</v>
      </c>
      <c r="I56" s="183"/>
      <c r="K56" s="349"/>
      <c r="L56" s="350"/>
      <c r="M56" s="350"/>
      <c r="N56" s="350"/>
      <c r="O56" s="413"/>
    </row>
    <row r="57" spans="1:18" ht="15" customHeight="1">
      <c r="B57" s="192" t="s">
        <v>157</v>
      </c>
      <c r="C57" s="197"/>
      <c r="D57" s="242"/>
      <c r="E57" s="195"/>
      <c r="F57" s="195"/>
      <c r="G57" s="196"/>
      <c r="I57" s="183"/>
      <c r="K57" s="607" t="s">
        <v>345</v>
      </c>
      <c r="L57" s="587"/>
      <c r="M57" s="608"/>
      <c r="N57" s="356"/>
      <c r="O57" s="413" t="str">
        <f>IF(K57="Rendement quotidien en lait:","litres/jour","œufs/jour")</f>
        <v>œufs/jour</v>
      </c>
    </row>
    <row r="58" spans="1:18" ht="15" customHeight="1">
      <c r="B58" s="308" t="s">
        <v>179</v>
      </c>
      <c r="C58" s="407"/>
      <c r="D58" s="241" t="s">
        <v>10</v>
      </c>
      <c r="E58" s="189"/>
      <c r="F58" s="427"/>
      <c r="G58" s="190">
        <f t="shared" ref="G58" si="5">+F58*E58</f>
        <v>0</v>
      </c>
      <c r="I58" s="183"/>
      <c r="K58" s="607" t="s">
        <v>346</v>
      </c>
      <c r="L58" s="587"/>
      <c r="M58" s="608"/>
      <c r="N58" s="412"/>
      <c r="O58" s="413" t="s">
        <v>338</v>
      </c>
    </row>
    <row r="59" spans="1:18" ht="15" customHeight="1">
      <c r="B59" s="308" t="s">
        <v>180</v>
      </c>
      <c r="C59" s="407"/>
      <c r="D59" s="241" t="s">
        <v>342</v>
      </c>
      <c r="E59" s="189"/>
      <c r="F59" s="427"/>
      <c r="G59" s="190">
        <f>+F59*E59</f>
        <v>0</v>
      </c>
      <c r="I59" s="183"/>
      <c r="K59" s="607" t="s">
        <v>347</v>
      </c>
      <c r="L59" s="587"/>
      <c r="M59" s="608"/>
      <c r="N59" s="412"/>
      <c r="O59" s="413" t="s">
        <v>339</v>
      </c>
    </row>
    <row r="60" spans="1:18" ht="15" customHeight="1">
      <c r="B60" s="308" t="s">
        <v>181</v>
      </c>
      <c r="C60" s="407"/>
      <c r="D60" s="241"/>
      <c r="E60" s="189"/>
      <c r="F60" s="427"/>
      <c r="G60" s="190">
        <f>+F60*E60</f>
        <v>0</v>
      </c>
      <c r="I60" s="183"/>
      <c r="K60" s="615" t="s">
        <v>218</v>
      </c>
      <c r="L60" s="616"/>
      <c r="M60" s="616"/>
      <c r="N60" s="616"/>
      <c r="O60" s="617"/>
    </row>
    <row r="61" spans="1:18" ht="15" customHeight="1">
      <c r="B61" s="308" t="s">
        <v>182</v>
      </c>
      <c r="C61" s="407"/>
      <c r="D61" s="241"/>
      <c r="E61" s="189"/>
      <c r="F61" s="427"/>
      <c r="G61" s="190">
        <f t="shared" ref="G61:G62" si="6">+F61*E61</f>
        <v>0</v>
      </c>
      <c r="I61" s="183"/>
      <c r="K61" s="615"/>
      <c r="L61" s="616"/>
      <c r="M61" s="616"/>
      <c r="N61" s="616"/>
      <c r="O61" s="617"/>
    </row>
    <row r="62" spans="1:18" ht="15" customHeight="1" thickBot="1">
      <c r="B62" s="308"/>
      <c r="C62" s="407"/>
      <c r="D62" s="241"/>
      <c r="E62" s="189"/>
      <c r="F62" s="427"/>
      <c r="G62" s="190">
        <f t="shared" si="6"/>
        <v>0</v>
      </c>
      <c r="I62" s="183"/>
      <c r="K62" s="612" t="s">
        <v>4</v>
      </c>
      <c r="L62" s="613"/>
      <c r="M62" s="614"/>
      <c r="N62" s="414">
        <f>N57*N58*N59</f>
        <v>0</v>
      </c>
      <c r="O62" s="458" t="str">
        <f>IF(K57="Rendement quotidien en lait:","litres/an","œufs/an")</f>
        <v>œufs/an</v>
      </c>
    </row>
    <row r="63" spans="1:18" ht="15" customHeight="1" thickBot="1">
      <c r="B63" s="588" t="s">
        <v>158</v>
      </c>
      <c r="C63" s="589"/>
      <c r="D63" s="589"/>
      <c r="E63" s="589"/>
      <c r="F63" s="590"/>
      <c r="G63" s="166">
        <f>SUM(G43:G62)</f>
        <v>0</v>
      </c>
    </row>
    <row r="64" spans="1:18" ht="15" thickTop="1">
      <c r="B64" s="205"/>
      <c r="C64" s="206"/>
      <c r="D64" s="207"/>
      <c r="E64" s="208"/>
      <c r="F64" s="208"/>
      <c r="G64" s="208"/>
    </row>
  </sheetData>
  <sheetProtection algorithmName="SHA-512" hashValue="OlzkG4YuQEFdx1dnh9tbEdrhHHumPLMc/dYXMQ/l8t9sAYBrjAolztQgRE4BT0nziyGiYVHZ+vnHuMrS+sdNeA==" saltValue="m0MrupL6dGDlGslWbH6pZA==" spinCount="100000" sheet="1" selectLockedCells="1"/>
  <mergeCells count="24">
    <mergeCell ref="K57:M57"/>
    <mergeCell ref="K55:O55"/>
    <mergeCell ref="K58:M58"/>
    <mergeCell ref="K59:M59"/>
    <mergeCell ref="K62:M62"/>
    <mergeCell ref="K60:O61"/>
    <mergeCell ref="B63:F63"/>
    <mergeCell ref="A1:G1"/>
    <mergeCell ref="B36:G36"/>
    <mergeCell ref="B41:C41"/>
    <mergeCell ref="D41:G41"/>
    <mergeCell ref="D39:E39"/>
    <mergeCell ref="B2:G2"/>
    <mergeCell ref="F4:G4"/>
    <mergeCell ref="B8:G8"/>
    <mergeCell ref="B20:G20"/>
    <mergeCell ref="B24:G24"/>
    <mergeCell ref="B19:F19"/>
    <mergeCell ref="B35:F35"/>
    <mergeCell ref="K31:O31"/>
    <mergeCell ref="K33:M33"/>
    <mergeCell ref="K34:M34"/>
    <mergeCell ref="K35:M35"/>
    <mergeCell ref="K36:M36"/>
  </mergeCells>
  <dataValidations count="8">
    <dataValidation type="list" allowBlank="1" showInputMessage="1" showErrorMessage="1" sqref="K34" xr:uid="{00000000-0002-0000-0400-000001000000}">
      <formula1>"Number of dairy livestock:, Number of chickens:"</formula1>
    </dataValidation>
    <dataValidation type="list" allowBlank="1" showInputMessage="1" showErrorMessage="1" sqref="K35" xr:uid="{00000000-0002-0000-0400-000002000000}">
      <formula1>"Days of milking per year:, Days of egg laying per year:"</formula1>
    </dataValidation>
    <dataValidation type="list" allowBlank="1" showInputMessage="1" showErrorMessage="1" sqref="P33:Q33" xr:uid="{00000000-0002-0000-0400-000003000000}">
      <formula1>"Daily yield:, Monthly yield:, Annual yield"</formula1>
    </dataValidation>
    <dataValidation type="list" allowBlank="1" showInputMessage="1" showErrorMessage="1" sqref="K33:M33" xr:uid="{00000000-0002-0000-0400-000004000000}">
      <formula1>"Daily yield:, Monthly yield:, Annual yield:"</formula1>
    </dataValidation>
    <dataValidation type="list" allowBlank="1" showInputMessage="1" showErrorMessage="1" sqref="O33" xr:uid="{00000000-0002-0000-0400-000005000000}">
      <formula1>"kg, litres"</formula1>
    </dataValidation>
    <dataValidation type="list" allowBlank="1" showInputMessage="1" showErrorMessage="1" sqref="K57:M57" xr:uid="{091E508B-407D-4192-A9F2-445548DF4B9F}">
      <formula1>"Rendement quotidien en lait:, Rendement journalier en œufs:"</formula1>
    </dataValidation>
    <dataValidation type="list" allowBlank="1" showInputMessage="1" showErrorMessage="1" sqref="K58:M58" xr:uid="{F2465928-CE85-4BC6-BC7C-3BAC28D977B6}">
      <formula1>"Nombre d'animaux laitiers:, Nombre de poulets:"</formula1>
    </dataValidation>
    <dataValidation type="list" allowBlank="1" showInputMessage="1" showErrorMessage="1" sqref="K59:M59" xr:uid="{E515CD63-0B2F-4DA2-BA89-0A8BE75E898E}">
      <formula1>"Nombre de traite par an:, Nombre de ponte par an:"</formula1>
    </dataValidation>
  </dataValidations>
  <pageMargins left="0.47244094488188981" right="0.43307086614173229" top="0.78740157480314965" bottom="0.51181102362204722" header="0.39370078740157483" footer="0.31496062992125984"/>
  <pageSetup paperSize="9" scale="60" orientation="portrait" r:id="rId1"/>
  <headerFooter>
    <oddHeader>&amp;L&amp;12Farm Analysis Tool&amp;C&amp;12Section: Gross Margin Calculation</oddHeader>
    <oddFooter>&amp;L&amp;"-,Kursiv"Version 2015 V2.2&amp;RPage 6</oddFooter>
  </headerFooter>
  <rowBreaks count="1" manualBreakCount="1">
    <brk id="35" min="1"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3">
    <tabColor rgb="FFC00000"/>
  </sheetPr>
  <dimension ref="A1:O16"/>
  <sheetViews>
    <sheetView view="pageBreakPreview" zoomScale="80" zoomScaleNormal="100" zoomScaleSheetLayoutView="80" workbookViewId="0">
      <selection activeCell="L9" sqref="L9"/>
    </sheetView>
  </sheetViews>
  <sheetFormatPr baseColWidth="10" defaultColWidth="9.140625" defaultRowHeight="15"/>
  <cols>
    <col min="1" max="1" width="2.28515625" customWidth="1"/>
    <col min="2" max="2" width="26.140625" customWidth="1"/>
  </cols>
  <sheetData>
    <row r="1" spans="1:15" ht="15.75" thickBot="1">
      <c r="A1" s="541" t="s">
        <v>42</v>
      </c>
      <c r="B1" s="541"/>
      <c r="C1" s="541"/>
      <c r="D1" s="541"/>
      <c r="E1" s="541"/>
      <c r="F1" s="541"/>
      <c r="G1" s="541"/>
      <c r="H1" s="541"/>
      <c r="I1" s="541"/>
      <c r="J1" s="541"/>
      <c r="K1" s="541"/>
      <c r="L1" s="541"/>
      <c r="M1" s="541"/>
      <c r="N1" s="541"/>
      <c r="O1" s="541"/>
    </row>
    <row r="2" spans="1:15" ht="15.75" thickTop="1">
      <c r="A2" s="104"/>
      <c r="B2" s="591" t="s">
        <v>184</v>
      </c>
      <c r="C2" s="592"/>
      <c r="D2" s="592"/>
      <c r="E2" s="592"/>
      <c r="F2" s="592"/>
      <c r="G2" s="592"/>
      <c r="H2" s="592"/>
      <c r="I2" s="592"/>
      <c r="J2" s="592"/>
      <c r="K2" s="592"/>
      <c r="L2" s="592"/>
      <c r="M2" s="592"/>
      <c r="N2" s="592"/>
      <c r="O2" s="593"/>
    </row>
    <row r="3" spans="1:15">
      <c r="A3" s="104"/>
      <c r="B3" s="105"/>
      <c r="C3" s="1"/>
      <c r="D3" s="1"/>
      <c r="E3" s="1"/>
      <c r="F3" s="1"/>
      <c r="G3" s="1"/>
      <c r="H3" s="1"/>
      <c r="I3" s="1"/>
      <c r="J3" s="1"/>
      <c r="K3" s="1"/>
      <c r="L3" s="1"/>
      <c r="M3" s="106"/>
      <c r="N3" s="106"/>
      <c r="O3" s="107"/>
    </row>
    <row r="4" spans="1:15">
      <c r="A4" s="108"/>
      <c r="B4" s="109"/>
      <c r="C4" s="110"/>
      <c r="D4" s="111"/>
      <c r="E4" s="111"/>
      <c r="F4" s="111"/>
      <c r="G4" s="112"/>
      <c r="H4" s="113"/>
      <c r="I4" s="114"/>
      <c r="J4" s="2"/>
      <c r="K4" s="619" t="s">
        <v>149</v>
      </c>
      <c r="L4" s="620"/>
      <c r="M4" s="600" t="str">
        <f>'1 Informations générales'!C6</f>
        <v>Mme Tchapdié</v>
      </c>
      <c r="N4" s="618"/>
      <c r="O4" s="107"/>
    </row>
    <row r="5" spans="1:15">
      <c r="A5" s="10"/>
      <c r="B5" s="116"/>
      <c r="C5" s="117"/>
      <c r="D5" s="117"/>
      <c r="E5" s="117"/>
      <c r="F5" s="117"/>
      <c r="G5" s="117"/>
      <c r="H5" s="117"/>
      <c r="I5" s="117"/>
      <c r="J5" s="117"/>
      <c r="K5" s="117"/>
      <c r="L5" s="117"/>
      <c r="M5" s="117"/>
      <c r="N5" s="117"/>
      <c r="O5" s="118"/>
    </row>
    <row r="6" spans="1:15" ht="69" customHeight="1">
      <c r="A6" s="7"/>
      <c r="B6" s="119" t="s">
        <v>185</v>
      </c>
      <c r="C6" s="120" t="s">
        <v>186</v>
      </c>
      <c r="D6" s="120" t="s">
        <v>187</v>
      </c>
      <c r="E6" s="120" t="s">
        <v>188</v>
      </c>
      <c r="F6" s="120" t="s">
        <v>189</v>
      </c>
      <c r="G6" s="120" t="s">
        <v>190</v>
      </c>
      <c r="H6" s="120" t="s">
        <v>191</v>
      </c>
      <c r="I6" s="120" t="s">
        <v>192</v>
      </c>
      <c r="J6" s="120" t="s">
        <v>193</v>
      </c>
      <c r="K6" s="120" t="s">
        <v>194</v>
      </c>
      <c r="L6" s="120" t="s">
        <v>195</v>
      </c>
      <c r="M6" s="120" t="s">
        <v>196</v>
      </c>
      <c r="N6" s="120" t="s">
        <v>197</v>
      </c>
      <c r="O6" s="300" t="s">
        <v>4</v>
      </c>
    </row>
    <row r="7" spans="1:15">
      <c r="A7" s="7"/>
      <c r="B7" s="121" t="s">
        <v>198</v>
      </c>
      <c r="C7" s="122">
        <v>1</v>
      </c>
      <c r="D7" s="122">
        <v>2</v>
      </c>
      <c r="E7" s="122">
        <v>3</v>
      </c>
      <c r="F7" s="122">
        <v>4</v>
      </c>
      <c r="G7" s="122">
        <v>5</v>
      </c>
      <c r="H7" s="122">
        <v>6</v>
      </c>
      <c r="I7" s="122">
        <v>7</v>
      </c>
      <c r="J7" s="122">
        <v>8</v>
      </c>
      <c r="K7" s="122">
        <v>9</v>
      </c>
      <c r="L7" s="122">
        <v>10</v>
      </c>
      <c r="M7" s="122">
        <v>11</v>
      </c>
      <c r="N7" s="123">
        <v>12</v>
      </c>
      <c r="O7" s="301"/>
    </row>
    <row r="8" spans="1:15" ht="24.95" customHeight="1">
      <c r="A8" s="7"/>
      <c r="B8" s="299" t="s">
        <v>199</v>
      </c>
      <c r="C8" s="124"/>
      <c r="D8" s="124"/>
      <c r="E8" s="124"/>
      <c r="F8" s="124"/>
      <c r="G8" s="124"/>
      <c r="H8" s="124"/>
      <c r="I8" s="124"/>
      <c r="J8" s="124"/>
      <c r="K8" s="124"/>
      <c r="L8" s="124"/>
      <c r="M8" s="124"/>
      <c r="N8" s="125"/>
      <c r="O8" s="302">
        <f>+SUM(C8:N8)</f>
        <v>0</v>
      </c>
    </row>
    <row r="9" spans="1:15" ht="24.95" customHeight="1">
      <c r="A9" s="7"/>
      <c r="B9" s="299" t="s">
        <v>200</v>
      </c>
      <c r="C9" s="126"/>
      <c r="D9" s="126"/>
      <c r="E9" s="126"/>
      <c r="F9" s="126"/>
      <c r="G9" s="126"/>
      <c r="H9" s="126"/>
      <c r="I9" s="126"/>
      <c r="J9" s="126"/>
      <c r="K9" s="126"/>
      <c r="L9" s="126"/>
      <c r="M9" s="126"/>
      <c r="N9" s="127"/>
      <c r="O9" s="303">
        <f>+SUM(C9:N9)</f>
        <v>0</v>
      </c>
    </row>
    <row r="10" spans="1:15" ht="24.95" customHeight="1">
      <c r="A10" s="7"/>
      <c r="B10" s="299" t="s">
        <v>201</v>
      </c>
      <c r="C10" s="126"/>
      <c r="D10" s="126"/>
      <c r="E10" s="126"/>
      <c r="F10" s="126"/>
      <c r="G10" s="126"/>
      <c r="H10" s="126"/>
      <c r="I10" s="126"/>
      <c r="J10" s="126"/>
      <c r="K10" s="126"/>
      <c r="L10" s="126"/>
      <c r="M10" s="126"/>
      <c r="N10" s="127"/>
      <c r="O10" s="303">
        <f t="shared" ref="O10:O11" si="0">+SUM(C10:N10)</f>
        <v>0</v>
      </c>
    </row>
    <row r="11" spans="1:15" ht="24.95" customHeight="1">
      <c r="A11" s="7"/>
      <c r="B11" s="299" t="s">
        <v>202</v>
      </c>
      <c r="C11" s="126"/>
      <c r="D11" s="126"/>
      <c r="E11" s="126"/>
      <c r="F11" s="126"/>
      <c r="G11" s="126"/>
      <c r="H11" s="126"/>
      <c r="I11" s="126"/>
      <c r="J11" s="126"/>
      <c r="K11" s="126"/>
      <c r="L11" s="126"/>
      <c r="M11" s="126"/>
      <c r="N11" s="127"/>
      <c r="O11" s="303">
        <f t="shared" si="0"/>
        <v>0</v>
      </c>
    </row>
    <row r="12" spans="1:15" ht="24.95" customHeight="1">
      <c r="A12" s="7"/>
      <c r="B12" s="299" t="s">
        <v>203</v>
      </c>
      <c r="C12" s="126"/>
      <c r="D12" s="126"/>
      <c r="E12" s="126"/>
      <c r="F12" s="126"/>
      <c r="G12" s="126"/>
      <c r="H12" s="126"/>
      <c r="I12" s="126"/>
      <c r="J12" s="126"/>
      <c r="K12" s="126"/>
      <c r="L12" s="126"/>
      <c r="M12" s="126"/>
      <c r="N12" s="127"/>
      <c r="O12" s="303">
        <f>+SUM(C12:N12)</f>
        <v>0</v>
      </c>
    </row>
    <row r="13" spans="1:15" ht="24.95" customHeight="1">
      <c r="A13" s="7"/>
      <c r="B13" s="299"/>
      <c r="C13" s="285"/>
      <c r="D13" s="285"/>
      <c r="E13" s="285"/>
      <c r="F13" s="285"/>
      <c r="G13" s="285"/>
      <c r="H13" s="285"/>
      <c r="I13" s="285"/>
      <c r="J13" s="285"/>
      <c r="K13" s="285"/>
      <c r="L13" s="285"/>
      <c r="M13" s="285"/>
      <c r="N13" s="286"/>
      <c r="O13" s="303">
        <f>+SUM(C13:N13)</f>
        <v>0</v>
      </c>
    </row>
    <row r="14" spans="1:15" ht="24.95" customHeight="1" thickBot="1">
      <c r="A14" s="7"/>
      <c r="B14" s="299"/>
      <c r="C14" s="128"/>
      <c r="D14" s="128"/>
      <c r="E14" s="128"/>
      <c r="F14" s="128"/>
      <c r="G14" s="128"/>
      <c r="H14" s="128"/>
      <c r="I14" s="128"/>
      <c r="J14" s="128"/>
      <c r="K14" s="128"/>
      <c r="L14" s="128"/>
      <c r="M14" s="128"/>
      <c r="N14" s="129"/>
      <c r="O14" s="304">
        <f>+SUM(C14:N14)</f>
        <v>0</v>
      </c>
    </row>
    <row r="15" spans="1:15" ht="31.5" customHeight="1" thickBot="1">
      <c r="A15" s="7"/>
      <c r="B15" s="287" t="s">
        <v>204</v>
      </c>
      <c r="C15" s="130">
        <f t="shared" ref="C15:N15" si="1">+SUM(C8:C14)</f>
        <v>0</v>
      </c>
      <c r="D15" s="130">
        <f t="shared" si="1"/>
        <v>0</v>
      </c>
      <c r="E15" s="130">
        <f t="shared" si="1"/>
        <v>0</v>
      </c>
      <c r="F15" s="130">
        <f t="shared" si="1"/>
        <v>0</v>
      </c>
      <c r="G15" s="130">
        <f>+SUM(G8:G14)</f>
        <v>0</v>
      </c>
      <c r="H15" s="130">
        <f>+SUM(H8:H14)</f>
        <v>0</v>
      </c>
      <c r="I15" s="130">
        <f>+SUM(I8:I14)</f>
        <v>0</v>
      </c>
      <c r="J15" s="130">
        <f>+SUM(J8:J14)</f>
        <v>0</v>
      </c>
      <c r="K15" s="130">
        <f t="shared" si="1"/>
        <v>0</v>
      </c>
      <c r="L15" s="130">
        <f t="shared" si="1"/>
        <v>0</v>
      </c>
      <c r="M15" s="130">
        <f t="shared" si="1"/>
        <v>0</v>
      </c>
      <c r="N15" s="130">
        <f t="shared" si="1"/>
        <v>0</v>
      </c>
      <c r="O15" s="305">
        <f>+SUM(O8:O14)</f>
        <v>0</v>
      </c>
    </row>
    <row r="16" spans="1:15" ht="15.75" thickTop="1"/>
  </sheetData>
  <sheetProtection algorithmName="SHA-512" hashValue="7VwRNxZV7/EeAbkYxVb9M2Iq8mBRRT2WWB8rURP1k0JRbEqzmOHsZ8Wz1SQ98w00RVUZsFw4okMbFgJyXh+bxg==" saltValue="/Izv+RQZtvoj39dopA0u6Q==" spinCount="100000" sheet="1" selectLockedCells="1"/>
  <mergeCells count="4">
    <mergeCell ref="A1:O1"/>
    <mergeCell ref="B2:O2"/>
    <mergeCell ref="M4:N4"/>
    <mergeCell ref="K4:L4"/>
  </mergeCells>
  <pageMargins left="0.7" right="0.7" top="0.75" bottom="0.75" header="0.3" footer="0.3"/>
  <pageSetup paperSize="9" scale="59" orientation="portrait" r:id="rId1"/>
  <ignoredErrors>
    <ignoredError sqref="C15:N15" formulaRange="1"/>
    <ignoredError sqref="O8 O13 O10:O11"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tabColor rgb="FFC00000"/>
  </sheetPr>
  <dimension ref="A1:O19"/>
  <sheetViews>
    <sheetView view="pageBreakPreview" zoomScale="90" zoomScaleNormal="100" zoomScaleSheetLayoutView="90" workbookViewId="0">
      <selection activeCell="D14" sqref="D14"/>
    </sheetView>
  </sheetViews>
  <sheetFormatPr baseColWidth="10" defaultColWidth="11.42578125" defaultRowHeight="15"/>
  <cols>
    <col min="1" max="1" width="25.5703125" customWidth="1"/>
    <col min="2" max="2" width="13.140625" customWidth="1"/>
    <col min="12" max="12" width="7" customWidth="1"/>
    <col min="13" max="13" width="6" customWidth="1"/>
    <col min="14" max="14" width="1.42578125" customWidth="1"/>
  </cols>
  <sheetData>
    <row r="1" spans="1:15" ht="15.75" thickBot="1">
      <c r="A1" s="621" t="s">
        <v>42</v>
      </c>
      <c r="B1" s="621"/>
      <c r="C1" s="621"/>
      <c r="D1" s="621"/>
      <c r="E1" s="621"/>
      <c r="F1" s="621"/>
      <c r="G1" s="621"/>
      <c r="H1" s="621"/>
      <c r="I1" s="621"/>
      <c r="J1" s="621"/>
      <c r="K1" s="621"/>
      <c r="L1" s="621"/>
      <c r="M1" s="621"/>
      <c r="N1" s="621"/>
      <c r="O1" s="8"/>
    </row>
    <row r="2" spans="1:15">
      <c r="A2" s="622" t="s">
        <v>205</v>
      </c>
      <c r="B2" s="623"/>
      <c r="C2" s="623"/>
      <c r="D2" s="623"/>
      <c r="E2" s="623"/>
      <c r="F2" s="623"/>
      <c r="G2" s="623"/>
      <c r="H2" s="623"/>
      <c r="I2" s="623"/>
      <c r="J2" s="623"/>
      <c r="K2" s="623"/>
      <c r="L2" s="623"/>
      <c r="M2" s="623"/>
      <c r="N2" s="624"/>
    </row>
    <row r="3" spans="1:15">
      <c r="A3" s="429"/>
      <c r="B3" s="429"/>
      <c r="C3" s="429"/>
      <c r="D3" s="429"/>
      <c r="E3" s="429"/>
      <c r="F3" s="429"/>
      <c r="G3" s="429"/>
      <c r="H3" s="429"/>
      <c r="I3" s="429"/>
      <c r="J3" s="429"/>
      <c r="K3" s="429"/>
      <c r="L3" s="429"/>
      <c r="M3" s="429"/>
      <c r="N3" s="430"/>
    </row>
    <row r="4" spans="1:15" ht="15.75" thickBot="1">
      <c r="A4" s="131"/>
      <c r="B4" s="429"/>
      <c r="C4" s="429"/>
      <c r="D4" s="429"/>
      <c r="E4" s="429"/>
      <c r="F4" s="429"/>
      <c r="G4" s="429"/>
      <c r="H4" s="429"/>
      <c r="I4" s="429"/>
      <c r="J4" s="82" t="s">
        <v>90</v>
      </c>
      <c r="K4" s="600" t="str">
        <f>'1 Informations générales'!C6</f>
        <v>Mme Tchapdié</v>
      </c>
      <c r="L4" s="636"/>
      <c r="M4" s="637"/>
      <c r="N4" s="430"/>
    </row>
    <row r="5" spans="1:15" ht="18.75" thickBot="1">
      <c r="A5" s="638" t="s">
        <v>206</v>
      </c>
      <c r="B5" s="639"/>
      <c r="C5" s="639"/>
      <c r="D5" s="639"/>
      <c r="E5" s="639"/>
      <c r="F5" s="639"/>
      <c r="G5" s="640"/>
      <c r="H5" s="133"/>
      <c r="I5" s="625" t="s">
        <v>214</v>
      </c>
      <c r="J5" s="1"/>
      <c r="K5" s="1"/>
      <c r="L5" s="1"/>
      <c r="M5" s="1"/>
      <c r="N5" s="4"/>
    </row>
    <row r="6" spans="1:15" ht="15" customHeight="1">
      <c r="A6" s="628" t="s">
        <v>207</v>
      </c>
      <c r="B6" s="629" t="s">
        <v>208</v>
      </c>
      <c r="C6" s="629" t="s">
        <v>209</v>
      </c>
      <c r="D6" s="630" t="s">
        <v>210</v>
      </c>
      <c r="E6" s="631" t="s">
        <v>211</v>
      </c>
      <c r="F6" s="630" t="s">
        <v>212</v>
      </c>
      <c r="G6" s="632" t="s">
        <v>213</v>
      </c>
      <c r="H6" s="134"/>
      <c r="I6" s="626"/>
      <c r="J6" s="633" t="s">
        <v>217</v>
      </c>
      <c r="K6" s="634"/>
      <c r="L6" s="634"/>
      <c r="M6" s="634"/>
      <c r="N6" s="635"/>
    </row>
    <row r="7" spans="1:15">
      <c r="A7" s="628"/>
      <c r="B7" s="629"/>
      <c r="C7" s="629"/>
      <c r="D7" s="630"/>
      <c r="E7" s="631"/>
      <c r="F7" s="630"/>
      <c r="G7" s="632"/>
      <c r="H7" s="443" t="s">
        <v>15</v>
      </c>
      <c r="I7" s="626"/>
      <c r="J7" s="634"/>
      <c r="K7" s="634"/>
      <c r="L7" s="634"/>
      <c r="M7" s="634"/>
      <c r="N7" s="635"/>
    </row>
    <row r="8" spans="1:15" ht="15.75" thickBot="1">
      <c r="A8" s="628"/>
      <c r="B8" s="629"/>
      <c r="C8" s="629"/>
      <c r="D8" s="630"/>
      <c r="E8" s="631"/>
      <c r="F8" s="630"/>
      <c r="G8" s="632"/>
      <c r="H8" s="132"/>
      <c r="I8" s="627"/>
      <c r="J8" s="634"/>
      <c r="K8" s="634"/>
      <c r="L8" s="634"/>
      <c r="M8" s="634"/>
      <c r="N8" s="635"/>
    </row>
    <row r="9" spans="1:15">
      <c r="A9" s="135"/>
      <c r="B9" s="136"/>
      <c r="C9" s="136"/>
      <c r="D9" s="136"/>
      <c r="E9" s="137"/>
      <c r="F9" s="138"/>
      <c r="G9" s="103" t="str">
        <f>IF(D9,-PMT(F9/12,C9*12,B9),"0")</f>
        <v>0</v>
      </c>
      <c r="H9" s="139"/>
      <c r="I9" s="140"/>
      <c r="J9" s="634"/>
      <c r="K9" s="634"/>
      <c r="L9" s="634"/>
      <c r="M9" s="634"/>
      <c r="N9" s="635"/>
    </row>
    <row r="10" spans="1:15">
      <c r="A10" s="141"/>
      <c r="B10" s="142"/>
      <c r="C10" s="142"/>
      <c r="D10" s="142"/>
      <c r="E10" s="143"/>
      <c r="F10" s="144"/>
      <c r="G10" s="103" t="str">
        <f>IF(D10,-PMT(F10/12,C10*12,B10),"0")</f>
        <v>0</v>
      </c>
      <c r="H10" s="139"/>
      <c r="I10" s="145"/>
      <c r="J10" s="634"/>
      <c r="K10" s="634"/>
      <c r="L10" s="634"/>
      <c r="M10" s="634"/>
      <c r="N10" s="635"/>
    </row>
    <row r="11" spans="1:15">
      <c r="A11" s="141"/>
      <c r="B11" s="142"/>
      <c r="C11" s="142"/>
      <c r="D11" s="142"/>
      <c r="E11" s="143"/>
      <c r="F11" s="146"/>
      <c r="G11" s="103" t="str">
        <f t="shared" ref="G11:G15" si="0">IF(D11,-PMT(F11/12,C11*12,B11),"0")</f>
        <v>0</v>
      </c>
      <c r="H11" s="139"/>
      <c r="I11" s="145"/>
      <c r="J11" s="634"/>
      <c r="K11" s="634"/>
      <c r="L11" s="634"/>
      <c r="M11" s="634"/>
      <c r="N11" s="635"/>
    </row>
    <row r="12" spans="1:15">
      <c r="A12" s="141"/>
      <c r="B12" s="142"/>
      <c r="C12" s="142"/>
      <c r="D12" s="142"/>
      <c r="E12" s="143"/>
      <c r="F12" s="146"/>
      <c r="G12" s="103" t="str">
        <f t="shared" si="0"/>
        <v>0</v>
      </c>
      <c r="H12" s="139"/>
      <c r="I12" s="145"/>
      <c r="J12" s="634"/>
      <c r="K12" s="634"/>
      <c r="L12" s="634"/>
      <c r="M12" s="634"/>
      <c r="N12" s="635"/>
    </row>
    <row r="13" spans="1:15">
      <c r="A13" s="141"/>
      <c r="B13" s="142"/>
      <c r="C13" s="142"/>
      <c r="D13" s="142"/>
      <c r="E13" s="143"/>
      <c r="F13" s="146"/>
      <c r="G13" s="103" t="str">
        <f t="shared" si="0"/>
        <v>0</v>
      </c>
      <c r="H13" s="139"/>
      <c r="I13" s="145"/>
      <c r="J13" s="634"/>
      <c r="K13" s="634"/>
      <c r="L13" s="634"/>
      <c r="M13" s="634"/>
      <c r="N13" s="635"/>
    </row>
    <row r="14" spans="1:15">
      <c r="A14" s="141"/>
      <c r="B14" s="142"/>
      <c r="C14" s="142"/>
      <c r="D14" s="142"/>
      <c r="E14" s="143"/>
      <c r="F14" s="144"/>
      <c r="G14" s="103" t="str">
        <f t="shared" si="0"/>
        <v>0</v>
      </c>
      <c r="H14" s="139"/>
      <c r="I14" s="145"/>
      <c r="J14" s="634"/>
      <c r="K14" s="634"/>
      <c r="L14" s="634"/>
      <c r="M14" s="634"/>
      <c r="N14" s="635"/>
    </row>
    <row r="15" spans="1:15">
      <c r="A15" s="147"/>
      <c r="B15" s="148"/>
      <c r="C15" s="148"/>
      <c r="D15" s="148"/>
      <c r="E15" s="149"/>
      <c r="F15" s="150"/>
      <c r="G15" s="460" t="str">
        <f t="shared" si="0"/>
        <v>0</v>
      </c>
      <c r="H15" s="139"/>
      <c r="I15" s="145"/>
      <c r="J15" s="634"/>
      <c r="K15" s="634"/>
      <c r="L15" s="634"/>
      <c r="M15" s="634"/>
      <c r="N15" s="635"/>
    </row>
    <row r="16" spans="1:15" ht="15.75" thickBot="1">
      <c r="A16" s="151" t="s">
        <v>215</v>
      </c>
      <c r="B16" s="152">
        <f>SUM(B9:B15)</f>
        <v>0</v>
      </c>
      <c r="C16" s="153"/>
      <c r="D16" s="154"/>
      <c r="E16" s="132"/>
      <c r="F16" s="155"/>
      <c r="G16" s="156">
        <f>SUM(G9:G15)</f>
        <v>0</v>
      </c>
      <c r="H16" s="157"/>
      <c r="I16" s="158">
        <f>SUM(I9:I14)</f>
        <v>0</v>
      </c>
      <c r="J16" s="634"/>
      <c r="K16" s="634"/>
      <c r="L16" s="634"/>
      <c r="M16" s="634"/>
      <c r="N16" s="635"/>
    </row>
    <row r="17" spans="1:14">
      <c r="A17" s="151"/>
      <c r="B17" s="297"/>
      <c r="C17" s="154"/>
      <c r="D17" s="453" t="s">
        <v>216</v>
      </c>
      <c r="E17" s="298"/>
      <c r="F17" s="297"/>
      <c r="G17" s="297">
        <f>G16*12</f>
        <v>0</v>
      </c>
      <c r="H17" s="157"/>
      <c r="I17" s="157">
        <f>I16*12</f>
        <v>0</v>
      </c>
      <c r="J17" s="1"/>
      <c r="K17" s="1"/>
      <c r="L17" s="1"/>
      <c r="M17" s="1"/>
      <c r="N17" s="4"/>
    </row>
    <row r="18" spans="1:14" ht="15.75" thickBot="1">
      <c r="A18" s="159"/>
      <c r="B18" s="160"/>
      <c r="C18" s="160"/>
      <c r="D18" s="160"/>
      <c r="E18" s="161"/>
      <c r="F18" s="162"/>
      <c r="G18" s="163"/>
      <c r="H18" s="163"/>
      <c r="I18" s="163"/>
      <c r="J18" s="163"/>
      <c r="K18" s="163"/>
      <c r="L18" s="163"/>
      <c r="M18" s="163"/>
      <c r="N18" s="164"/>
    </row>
    <row r="19" spans="1:14" ht="15.75" thickTop="1"/>
  </sheetData>
  <sheetProtection algorithmName="SHA-512" hashValue="CiY5OMwXOJNYQ8VtBJg0s+tvkjMvfoa2foZo1NZbhnjtoYSRzLQ6tGD4M4jK07JUH7kKefqYfH/f3XxXTpUHUQ==" saltValue="tjb5iU88nQG/bYvnQCTFkA==" spinCount="100000" sheet="1" selectLockedCells="1"/>
  <mergeCells count="13">
    <mergeCell ref="A1:N1"/>
    <mergeCell ref="A2:N2"/>
    <mergeCell ref="I5:I8"/>
    <mergeCell ref="A6:A8"/>
    <mergeCell ref="B6:B8"/>
    <mergeCell ref="C6:C8"/>
    <mergeCell ref="D6:D8"/>
    <mergeCell ref="E6:E8"/>
    <mergeCell ref="F6:F8"/>
    <mergeCell ref="G6:G8"/>
    <mergeCell ref="J6:N16"/>
    <mergeCell ref="K4:M4"/>
    <mergeCell ref="A5:G5"/>
  </mergeCells>
  <dataValidations count="4">
    <dataValidation type="whole" allowBlank="1" showInputMessage="1" showErrorMessage="1" error="Enter a figure between 1 and 12" sqref="D9:D15" xr:uid="{00000000-0002-0000-0600-000000000000}">
      <formula1>0</formula1>
      <formula2>12</formula2>
    </dataValidation>
    <dataValidation type="whole" allowBlank="1" showInputMessage="1" showErrorMessage="1" error="Enter the year with four digits" sqref="E9:E15" xr:uid="{00000000-0002-0000-0600-000001000000}">
      <formula1>1990</formula1>
      <formula2>2030</formula2>
    </dataValidation>
    <dataValidation allowBlank="1" showInputMessage="1" showErrorMessage="1" prompt="For proper calculation, make sure you have entered the years of the agricultural campaign on the &quot;Land Resources&quot; sheet._x000a_Enter the year with four digits." sqref="E6:E8" xr:uid="{00000000-0002-0000-0600-000002000000}"/>
    <dataValidation allowBlank="1" showErrorMessage="1" sqref="G6" xr:uid="{00000000-0002-0000-0600-000003000000}"/>
  </dataValidations>
  <pageMargins left="0.7" right="0.7" top="0.78740157499999996" bottom="0.78740157499999996" header="0.3" footer="0.3"/>
  <pageSetup paperSize="9" scale="54"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5">
    <tabColor rgb="FFC00000"/>
  </sheetPr>
  <dimension ref="A1:Q39"/>
  <sheetViews>
    <sheetView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K16" sqref="K16"/>
    </sheetView>
  </sheetViews>
  <sheetFormatPr baseColWidth="10" defaultColWidth="11.42578125" defaultRowHeight="14.25"/>
  <cols>
    <col min="1" max="1" width="2.7109375" style="7" customWidth="1"/>
    <col min="2" max="2" width="40.85546875" style="7" customWidth="1"/>
    <col min="3" max="15" width="12.28515625" style="9" customWidth="1"/>
    <col min="16" max="16384" width="11.42578125" style="7"/>
  </cols>
  <sheetData>
    <row r="1" spans="1:17" ht="23.25" customHeight="1" thickBot="1">
      <c r="A1" s="541" t="s">
        <v>42</v>
      </c>
      <c r="B1" s="541"/>
      <c r="C1" s="541"/>
      <c r="D1" s="541"/>
      <c r="E1" s="541"/>
      <c r="F1" s="541"/>
      <c r="G1" s="541"/>
      <c r="H1" s="541"/>
      <c r="I1" s="541"/>
      <c r="J1" s="541"/>
      <c r="K1" s="541"/>
      <c r="L1" s="541"/>
      <c r="M1" s="541"/>
      <c r="N1" s="541"/>
      <c r="O1" s="541"/>
    </row>
    <row r="2" spans="1:17" s="104" customFormat="1" ht="24" customHeight="1" thickTop="1">
      <c r="B2" s="591" t="s">
        <v>219</v>
      </c>
      <c r="C2" s="592"/>
      <c r="D2" s="592"/>
      <c r="E2" s="592"/>
      <c r="F2" s="592"/>
      <c r="G2" s="592"/>
      <c r="H2" s="592"/>
      <c r="I2" s="592"/>
      <c r="J2" s="592"/>
      <c r="K2" s="592"/>
      <c r="L2" s="592"/>
      <c r="M2" s="592"/>
      <c r="N2" s="592"/>
      <c r="O2" s="593"/>
    </row>
    <row r="3" spans="1:17" s="104" customFormat="1" ht="15.75" customHeight="1">
      <c r="B3" s="646"/>
      <c r="C3" s="647"/>
      <c r="D3" s="647"/>
      <c r="E3" s="1"/>
      <c r="F3" s="1"/>
      <c r="G3" s="1"/>
      <c r="H3" s="1"/>
      <c r="I3" s="1"/>
      <c r="J3" s="1"/>
      <c r="K3" s="1"/>
      <c r="L3" s="1"/>
      <c r="M3" s="106"/>
      <c r="N3" s="106"/>
      <c r="O3" s="107"/>
    </row>
    <row r="4" spans="1:17" s="108" customFormat="1" ht="15">
      <c r="B4" s="646"/>
      <c r="C4" s="647"/>
      <c r="D4" s="647"/>
      <c r="E4" s="111"/>
      <c r="F4" s="111"/>
      <c r="G4" s="112"/>
      <c r="H4" s="113"/>
      <c r="I4" s="114"/>
      <c r="J4" s="2"/>
      <c r="K4" s="115"/>
      <c r="L4" s="82" t="s">
        <v>90</v>
      </c>
      <c r="M4" s="600" t="str">
        <f>'1 Informations générales'!C6</f>
        <v>Mme Tchapdié</v>
      </c>
      <c r="N4" s="618"/>
      <c r="O4" s="107"/>
    </row>
    <row r="5" spans="1:17" s="10" customFormat="1" ht="14.25" customHeight="1">
      <c r="B5" s="648"/>
      <c r="C5" s="649"/>
      <c r="D5" s="649"/>
      <c r="E5" s="117"/>
      <c r="F5" s="117"/>
      <c r="G5" s="117"/>
      <c r="H5" s="117"/>
      <c r="I5" s="117"/>
      <c r="J5" s="117"/>
      <c r="K5" s="117"/>
      <c r="L5" s="117"/>
      <c r="M5" s="117"/>
      <c r="N5" s="117"/>
      <c r="O5" s="118"/>
    </row>
    <row r="6" spans="1:17" ht="66" customHeight="1">
      <c r="B6" s="641" t="s">
        <v>185</v>
      </c>
      <c r="C6" s="120" t="s">
        <v>186</v>
      </c>
      <c r="D6" s="120" t="s">
        <v>187</v>
      </c>
      <c r="E6" s="120" t="s">
        <v>188</v>
      </c>
      <c r="F6" s="120" t="s">
        <v>189</v>
      </c>
      <c r="G6" s="120" t="s">
        <v>190</v>
      </c>
      <c r="H6" s="120" t="s">
        <v>191</v>
      </c>
      <c r="I6" s="120" t="s">
        <v>192</v>
      </c>
      <c r="J6" s="120" t="s">
        <v>193</v>
      </c>
      <c r="K6" s="120" t="s">
        <v>194</v>
      </c>
      <c r="L6" s="120" t="s">
        <v>195</v>
      </c>
      <c r="M6" s="120" t="s">
        <v>196</v>
      </c>
      <c r="N6" s="120" t="s">
        <v>197</v>
      </c>
      <c r="O6" s="300" t="s">
        <v>4</v>
      </c>
    </row>
    <row r="7" spans="1:17" ht="24.95" customHeight="1">
      <c r="B7" s="642"/>
      <c r="C7" s="393">
        <v>1</v>
      </c>
      <c r="D7" s="393">
        <v>2</v>
      </c>
      <c r="E7" s="393">
        <v>3</v>
      </c>
      <c r="F7" s="393">
        <v>4</v>
      </c>
      <c r="G7" s="393">
        <v>5</v>
      </c>
      <c r="H7" s="393">
        <v>6</v>
      </c>
      <c r="I7" s="393">
        <v>7</v>
      </c>
      <c r="J7" s="393">
        <v>8</v>
      </c>
      <c r="K7" s="393">
        <v>9</v>
      </c>
      <c r="L7" s="393">
        <v>10</v>
      </c>
      <c r="M7" s="393">
        <v>11</v>
      </c>
      <c r="N7" s="394">
        <v>12</v>
      </c>
      <c r="O7" s="301"/>
    </row>
    <row r="8" spans="1:17" ht="24.95" customHeight="1" thickBot="1">
      <c r="B8" s="396" t="s">
        <v>220</v>
      </c>
      <c r="C8" s="397"/>
      <c r="D8" s="397"/>
      <c r="E8" s="397"/>
      <c r="F8" s="397"/>
      <c r="G8" s="397"/>
      <c r="H8" s="397"/>
      <c r="I8" s="397"/>
      <c r="J8" s="397"/>
      <c r="K8" s="397"/>
      <c r="L8" s="397"/>
      <c r="M8" s="397"/>
      <c r="N8" s="397"/>
      <c r="O8" s="398"/>
    </row>
    <row r="9" spans="1:17" ht="24.95" customHeight="1" thickTop="1">
      <c r="B9" s="436" t="s">
        <v>221</v>
      </c>
      <c r="C9" s="437">
        <f>'5 Financement'!$G$16</f>
        <v>0</v>
      </c>
      <c r="D9" s="437">
        <f>'5 Financement'!$G$16</f>
        <v>0</v>
      </c>
      <c r="E9" s="437">
        <f>'5 Financement'!$G$16</f>
        <v>0</v>
      </c>
      <c r="F9" s="437">
        <f>'5 Financement'!$G$16</f>
        <v>0</v>
      </c>
      <c r="G9" s="437">
        <f>'5 Financement'!$G$16</f>
        <v>0</v>
      </c>
      <c r="H9" s="437">
        <f>'5 Financement'!$G$16</f>
        <v>0</v>
      </c>
      <c r="I9" s="437">
        <f>'5 Financement'!$G$16</f>
        <v>0</v>
      </c>
      <c r="J9" s="437">
        <f>'5 Financement'!$G$16</f>
        <v>0</v>
      </c>
      <c r="K9" s="437">
        <f>'5 Financement'!$G$16</f>
        <v>0</v>
      </c>
      <c r="L9" s="437">
        <f>'5 Financement'!$G$16</f>
        <v>0</v>
      </c>
      <c r="M9" s="437">
        <f>'5 Financement'!$G$16</f>
        <v>0</v>
      </c>
      <c r="N9" s="437">
        <f>'5 Financement'!$G$16</f>
        <v>0</v>
      </c>
      <c r="O9" s="302">
        <f>+SUM(C9:N9)</f>
        <v>0</v>
      </c>
    </row>
    <row r="10" spans="1:17" ht="24.95" customHeight="1">
      <c r="B10" s="436" t="s">
        <v>222</v>
      </c>
      <c r="C10" s="437">
        <f>'2 Équipements et actifs'!$G$38/12</f>
        <v>0</v>
      </c>
      <c r="D10" s="437">
        <f>'2 Équipements et actifs'!$G$38/12</f>
        <v>0</v>
      </c>
      <c r="E10" s="437">
        <f>'2 Équipements et actifs'!$G$38/12</f>
        <v>0</v>
      </c>
      <c r="F10" s="437">
        <f>'2 Équipements et actifs'!$G$38/12</f>
        <v>0</v>
      </c>
      <c r="G10" s="437">
        <f>'2 Équipements et actifs'!$G$38/12</f>
        <v>0</v>
      </c>
      <c r="H10" s="437">
        <f>'2 Équipements et actifs'!$G$38/12</f>
        <v>0</v>
      </c>
      <c r="I10" s="437">
        <f>'2 Équipements et actifs'!$G$38/12</f>
        <v>0</v>
      </c>
      <c r="J10" s="437">
        <f>'2 Équipements et actifs'!$G$38/12</f>
        <v>0</v>
      </c>
      <c r="K10" s="437">
        <f>'2 Équipements et actifs'!$G$38/12</f>
        <v>0</v>
      </c>
      <c r="L10" s="437">
        <f>'2 Équipements et actifs'!$G$38/12</f>
        <v>0</v>
      </c>
      <c r="M10" s="437">
        <f>'2 Équipements et actifs'!$G$38/12</f>
        <v>0</v>
      </c>
      <c r="N10" s="437">
        <f>'2 Équipements et actifs'!$G$38/12</f>
        <v>0</v>
      </c>
      <c r="O10" s="302">
        <f>+SUM(C10:N10)</f>
        <v>0</v>
      </c>
    </row>
    <row r="11" spans="1:17" ht="24.95" customHeight="1">
      <c r="B11" s="395" t="s">
        <v>223</v>
      </c>
      <c r="C11" s="124"/>
      <c r="D11" s="124"/>
      <c r="E11" s="124"/>
      <c r="F11" s="124"/>
      <c r="G11" s="124"/>
      <c r="H11" s="124"/>
      <c r="I11" s="124"/>
      <c r="J11" s="124"/>
      <c r="K11" s="124"/>
      <c r="L11" s="124"/>
      <c r="M11" s="124"/>
      <c r="N11" s="124"/>
      <c r="O11" s="302">
        <f>+SUM(C11:N11)</f>
        <v>0</v>
      </c>
      <c r="Q11" s="10"/>
    </row>
    <row r="12" spans="1:17" ht="24.95" customHeight="1">
      <c r="B12" s="299" t="s">
        <v>224</v>
      </c>
      <c r="C12" s="126"/>
      <c r="D12" s="126"/>
      <c r="E12" s="126"/>
      <c r="F12" s="126"/>
      <c r="G12" s="126"/>
      <c r="H12" s="126"/>
      <c r="I12" s="126"/>
      <c r="J12" s="126"/>
      <c r="K12" s="126"/>
      <c r="L12" s="126"/>
      <c r="M12" s="126"/>
      <c r="N12" s="127"/>
      <c r="O12" s="302">
        <f t="shared" ref="O12:O18" si="0">+SUM(C12:N12)</f>
        <v>0</v>
      </c>
    </row>
    <row r="13" spans="1:17" ht="24.95" customHeight="1">
      <c r="B13" s="299" t="s">
        <v>225</v>
      </c>
      <c r="C13" s="126"/>
      <c r="D13" s="411"/>
      <c r="E13" s="411"/>
      <c r="F13" s="411"/>
      <c r="G13" s="411"/>
      <c r="H13" s="411"/>
      <c r="I13" s="411"/>
      <c r="J13" s="411"/>
      <c r="K13" s="411"/>
      <c r="L13" s="411"/>
      <c r="M13" s="411"/>
      <c r="N13" s="411"/>
      <c r="O13" s="302">
        <f t="shared" si="0"/>
        <v>0</v>
      </c>
    </row>
    <row r="14" spans="1:17" ht="24.95" customHeight="1">
      <c r="B14" s="299" t="s">
        <v>226</v>
      </c>
      <c r="C14" s="285"/>
      <c r="D14" s="285"/>
      <c r="E14" s="285"/>
      <c r="F14" s="285"/>
      <c r="G14" s="285"/>
      <c r="H14" s="285"/>
      <c r="I14" s="285"/>
      <c r="J14" s="285"/>
      <c r="K14" s="285"/>
      <c r="L14" s="285"/>
      <c r="M14" s="285"/>
      <c r="N14" s="285"/>
      <c r="O14" s="302">
        <f>+SUM(C14:N14)</f>
        <v>0</v>
      </c>
    </row>
    <row r="15" spans="1:17" ht="24.95" customHeight="1">
      <c r="B15" s="299" t="s">
        <v>227</v>
      </c>
      <c r="C15" s="285"/>
      <c r="D15" s="285"/>
      <c r="E15" s="285"/>
      <c r="F15" s="285"/>
      <c r="G15" s="285"/>
      <c r="H15" s="285"/>
      <c r="I15" s="285"/>
      <c r="J15" s="285"/>
      <c r="K15" s="126"/>
      <c r="L15" s="126"/>
      <c r="M15" s="126"/>
      <c r="N15" s="127"/>
      <c r="O15" s="302">
        <f t="shared" si="0"/>
        <v>0</v>
      </c>
    </row>
    <row r="16" spans="1:17" ht="24.95" customHeight="1">
      <c r="B16" s="299" t="s">
        <v>228</v>
      </c>
      <c r="C16" s="285"/>
      <c r="D16" s="285"/>
      <c r="E16" s="285"/>
      <c r="F16" s="285"/>
      <c r="G16" s="285"/>
      <c r="H16" s="285"/>
      <c r="I16" s="285"/>
      <c r="J16" s="285"/>
      <c r="K16" s="285"/>
      <c r="L16" s="285"/>
      <c r="M16" s="285"/>
      <c r="N16" s="286"/>
      <c r="O16" s="302">
        <f>+SUM(C16:N16)</f>
        <v>0</v>
      </c>
    </row>
    <row r="17" spans="2:15" ht="24.95" customHeight="1">
      <c r="B17" s="299" t="s">
        <v>13</v>
      </c>
      <c r="C17" s="285"/>
      <c r="D17" s="285"/>
      <c r="E17" s="285"/>
      <c r="F17" s="285"/>
      <c r="G17" s="285"/>
      <c r="H17" s="285"/>
      <c r="I17" s="285"/>
      <c r="J17" s="285"/>
      <c r="K17" s="285"/>
      <c r="L17" s="285"/>
      <c r="M17" s="285"/>
      <c r="N17" s="286"/>
      <c r="O17" s="302">
        <f>+SUM(C17:N17)</f>
        <v>0</v>
      </c>
    </row>
    <row r="18" spans="2:15" ht="24.95" customHeight="1" thickBot="1">
      <c r="B18" s="299" t="s">
        <v>13</v>
      </c>
      <c r="C18" s="128"/>
      <c r="D18" s="128"/>
      <c r="E18" s="128"/>
      <c r="F18" s="128"/>
      <c r="G18" s="128"/>
      <c r="H18" s="128"/>
      <c r="I18" s="128"/>
      <c r="J18" s="128"/>
      <c r="K18" s="128"/>
      <c r="L18" s="128"/>
      <c r="M18" s="128"/>
      <c r="N18" s="129"/>
      <c r="O18" s="302">
        <f t="shared" si="0"/>
        <v>0</v>
      </c>
    </row>
    <row r="19" spans="2:15" ht="24.95" customHeight="1">
      <c r="B19" s="387" t="s">
        <v>230</v>
      </c>
      <c r="C19" s="388">
        <f>+SUM(C9:C18)</f>
        <v>0</v>
      </c>
      <c r="D19" s="388">
        <f t="shared" ref="D19:N19" si="1">+SUM(D9:D18)</f>
        <v>0</v>
      </c>
      <c r="E19" s="388">
        <f t="shared" si="1"/>
        <v>0</v>
      </c>
      <c r="F19" s="388">
        <f t="shared" si="1"/>
        <v>0</v>
      </c>
      <c r="G19" s="388">
        <f t="shared" si="1"/>
        <v>0</v>
      </c>
      <c r="H19" s="388">
        <f t="shared" si="1"/>
        <v>0</v>
      </c>
      <c r="I19" s="388">
        <f t="shared" si="1"/>
        <v>0</v>
      </c>
      <c r="J19" s="388">
        <f t="shared" si="1"/>
        <v>0</v>
      </c>
      <c r="K19" s="388">
        <f t="shared" si="1"/>
        <v>0</v>
      </c>
      <c r="L19" s="388">
        <f t="shared" si="1"/>
        <v>0</v>
      </c>
      <c r="M19" s="388">
        <f t="shared" si="1"/>
        <v>0</v>
      </c>
      <c r="N19" s="388">
        <f t="shared" si="1"/>
        <v>0</v>
      </c>
      <c r="O19" s="389">
        <f>+SUM(O9:O18)</f>
        <v>0</v>
      </c>
    </row>
    <row r="20" spans="2:15" ht="27" customHeight="1">
      <c r="B20" s="390"/>
      <c r="C20" s="391"/>
      <c r="D20" s="391"/>
      <c r="E20" s="391"/>
      <c r="F20" s="391"/>
      <c r="G20" s="391"/>
      <c r="H20" s="391"/>
      <c r="I20" s="391"/>
      <c r="J20" s="391"/>
      <c r="K20" s="391"/>
      <c r="L20" s="391"/>
      <c r="M20" s="391"/>
      <c r="N20" s="391"/>
      <c r="O20" s="392"/>
    </row>
    <row r="21" spans="2:15" ht="24.95" customHeight="1" thickBot="1">
      <c r="B21" s="643" t="s">
        <v>231</v>
      </c>
      <c r="C21" s="644"/>
      <c r="D21" s="644"/>
      <c r="E21" s="644"/>
      <c r="F21" s="644"/>
      <c r="G21" s="644"/>
      <c r="H21" s="644"/>
      <c r="I21" s="644"/>
      <c r="J21" s="644"/>
      <c r="K21" s="644"/>
      <c r="L21" s="644"/>
      <c r="M21" s="644"/>
      <c r="N21" s="644"/>
      <c r="O21" s="645"/>
    </row>
    <row r="22" spans="2:15" ht="24.95" customHeight="1" thickTop="1">
      <c r="B22" s="299" t="s">
        <v>232</v>
      </c>
      <c r="C22" s="126"/>
      <c r="D22" s="411"/>
      <c r="E22" s="411"/>
      <c r="F22" s="411"/>
      <c r="G22" s="411"/>
      <c r="H22" s="411"/>
      <c r="I22" s="411"/>
      <c r="J22" s="411"/>
      <c r="K22" s="411"/>
      <c r="L22" s="411"/>
      <c r="M22" s="411"/>
      <c r="N22" s="411"/>
      <c r="O22" s="303">
        <f>+SUM(C22:N22)</f>
        <v>0</v>
      </c>
    </row>
    <row r="23" spans="2:15" ht="24.95" customHeight="1">
      <c r="B23" s="299" t="s">
        <v>233</v>
      </c>
      <c r="C23" s="411"/>
      <c r="D23" s="411"/>
      <c r="E23" s="411"/>
      <c r="F23" s="411"/>
      <c r="G23" s="411"/>
      <c r="H23" s="411"/>
      <c r="I23" s="411"/>
      <c r="J23" s="411"/>
      <c r="K23" s="411"/>
      <c r="L23" s="411"/>
      <c r="M23" s="411"/>
      <c r="N23" s="411"/>
      <c r="O23" s="303">
        <f t="shared" ref="O23:O38" si="2">+SUM(C23:N23)</f>
        <v>0</v>
      </c>
    </row>
    <row r="24" spans="2:15" ht="24.95" customHeight="1">
      <c r="B24" s="299" t="s">
        <v>234</v>
      </c>
      <c r="C24" s="411"/>
      <c r="D24" s="411"/>
      <c r="E24" s="411"/>
      <c r="F24" s="411"/>
      <c r="G24" s="411"/>
      <c r="H24" s="411"/>
      <c r="I24" s="411"/>
      <c r="J24" s="411"/>
      <c r="K24" s="411"/>
      <c r="L24" s="411"/>
      <c r="M24" s="411"/>
      <c r="N24" s="411"/>
      <c r="O24" s="303">
        <f t="shared" si="2"/>
        <v>0</v>
      </c>
    </row>
    <row r="25" spans="2:15" ht="24.95" customHeight="1">
      <c r="B25" s="299" t="s">
        <v>235</v>
      </c>
      <c r="C25" s="411"/>
      <c r="D25" s="411"/>
      <c r="E25" s="411"/>
      <c r="F25" s="411"/>
      <c r="G25" s="411"/>
      <c r="H25" s="411"/>
      <c r="I25" s="411"/>
      <c r="J25" s="411"/>
      <c r="K25" s="411"/>
      <c r="L25" s="411"/>
      <c r="M25" s="411"/>
      <c r="N25" s="126"/>
      <c r="O25" s="303">
        <f t="shared" si="2"/>
        <v>0</v>
      </c>
    </row>
    <row r="26" spans="2:15" ht="24.95" customHeight="1">
      <c r="B26" s="299" t="s">
        <v>236</v>
      </c>
      <c r="C26" s="411"/>
      <c r="D26" s="411"/>
      <c r="E26" s="411"/>
      <c r="F26" s="411"/>
      <c r="G26" s="411"/>
      <c r="H26" s="411"/>
      <c r="I26" s="411"/>
      <c r="J26" s="411"/>
      <c r="K26" s="411"/>
      <c r="L26" s="411"/>
      <c r="M26" s="411"/>
      <c r="N26" s="411"/>
      <c r="O26" s="303">
        <f t="shared" si="2"/>
        <v>0</v>
      </c>
    </row>
    <row r="27" spans="2:15" ht="24.95" customHeight="1">
      <c r="B27" s="299" t="s">
        <v>237</v>
      </c>
      <c r="C27" s="411"/>
      <c r="D27" s="411"/>
      <c r="E27" s="411"/>
      <c r="F27" s="411"/>
      <c r="G27" s="411"/>
      <c r="H27" s="411"/>
      <c r="I27" s="411"/>
      <c r="J27" s="411"/>
      <c r="K27" s="411"/>
      <c r="L27" s="411"/>
      <c r="M27" s="411"/>
      <c r="N27" s="411"/>
      <c r="O27" s="303">
        <f t="shared" si="2"/>
        <v>0</v>
      </c>
    </row>
    <row r="28" spans="2:15" ht="27" customHeight="1">
      <c r="B28" s="299" t="s">
        <v>238</v>
      </c>
      <c r="C28" s="411"/>
      <c r="D28" s="411"/>
      <c r="E28" s="411"/>
      <c r="F28" s="411"/>
      <c r="G28" s="411"/>
      <c r="H28" s="411"/>
      <c r="I28" s="411"/>
      <c r="J28" s="411"/>
      <c r="K28" s="411"/>
      <c r="L28" s="411"/>
      <c r="M28" s="411"/>
      <c r="N28" s="411"/>
      <c r="O28" s="303">
        <f t="shared" si="2"/>
        <v>0</v>
      </c>
    </row>
    <row r="29" spans="2:15" ht="27" customHeight="1">
      <c r="B29" s="299" t="s">
        <v>239</v>
      </c>
      <c r="C29" s="411"/>
      <c r="D29" s="411"/>
      <c r="E29" s="411"/>
      <c r="F29" s="411"/>
      <c r="G29" s="411"/>
      <c r="H29" s="411"/>
      <c r="I29" s="411"/>
      <c r="J29" s="411"/>
      <c r="K29" s="411"/>
      <c r="L29" s="411"/>
      <c r="M29" s="411"/>
      <c r="N29" s="411"/>
      <c r="O29" s="303">
        <f t="shared" si="2"/>
        <v>0</v>
      </c>
    </row>
    <row r="30" spans="2:15" ht="27" customHeight="1">
      <c r="B30" s="299" t="s">
        <v>240</v>
      </c>
      <c r="C30" s="411"/>
      <c r="D30" s="411"/>
      <c r="E30" s="411"/>
      <c r="F30" s="411"/>
      <c r="G30" s="411"/>
      <c r="H30" s="411"/>
      <c r="I30" s="411"/>
      <c r="J30" s="411"/>
      <c r="K30" s="411"/>
      <c r="L30" s="411"/>
      <c r="M30" s="411"/>
      <c r="N30" s="411"/>
      <c r="O30" s="303">
        <f t="shared" si="2"/>
        <v>0</v>
      </c>
    </row>
    <row r="31" spans="2:15" ht="27" customHeight="1">
      <c r="B31" s="299" t="s">
        <v>241</v>
      </c>
      <c r="C31" s="411"/>
      <c r="D31" s="411"/>
      <c r="E31" s="411"/>
      <c r="F31" s="411"/>
      <c r="G31" s="411"/>
      <c r="H31" s="411"/>
      <c r="I31" s="411"/>
      <c r="J31" s="411"/>
      <c r="K31" s="411"/>
      <c r="L31" s="411"/>
      <c r="M31" s="411"/>
      <c r="N31" s="411"/>
      <c r="O31" s="303">
        <f t="shared" si="2"/>
        <v>0</v>
      </c>
    </row>
    <row r="32" spans="2:15" ht="27" customHeight="1">
      <c r="B32" s="299" t="s">
        <v>242</v>
      </c>
      <c r="C32" s="411"/>
      <c r="D32" s="411"/>
      <c r="E32" s="411"/>
      <c r="F32" s="411"/>
      <c r="G32" s="411"/>
      <c r="H32" s="411"/>
      <c r="I32" s="411"/>
      <c r="J32" s="411"/>
      <c r="K32" s="411"/>
      <c r="L32" s="411"/>
      <c r="M32" s="411"/>
      <c r="N32" s="411"/>
      <c r="O32" s="303">
        <f t="shared" si="2"/>
        <v>0</v>
      </c>
    </row>
    <row r="33" spans="2:15" ht="27" customHeight="1">
      <c r="B33" s="299" t="s">
        <v>243</v>
      </c>
      <c r="C33" s="411"/>
      <c r="D33" s="411"/>
      <c r="E33" s="411"/>
      <c r="F33" s="411"/>
      <c r="G33" s="411"/>
      <c r="H33" s="411"/>
      <c r="I33" s="411"/>
      <c r="J33" s="411"/>
      <c r="K33" s="411"/>
      <c r="L33" s="411"/>
      <c r="M33" s="411"/>
      <c r="N33" s="411"/>
      <c r="O33" s="303">
        <f t="shared" si="2"/>
        <v>0</v>
      </c>
    </row>
    <row r="34" spans="2:15" ht="27" customHeight="1">
      <c r="B34" s="395" t="s">
        <v>244</v>
      </c>
      <c r="C34" s="411"/>
      <c r="D34" s="411"/>
      <c r="E34" s="411"/>
      <c r="F34" s="411"/>
      <c r="G34" s="411"/>
      <c r="H34" s="411"/>
      <c r="I34" s="411"/>
      <c r="J34" s="411"/>
      <c r="K34" s="411"/>
      <c r="L34" s="411"/>
      <c r="M34" s="411"/>
      <c r="N34" s="411"/>
      <c r="O34" s="303">
        <f t="shared" si="2"/>
        <v>0</v>
      </c>
    </row>
    <row r="35" spans="2:15" ht="27" customHeight="1">
      <c r="B35" s="299" t="s">
        <v>245</v>
      </c>
      <c r="C35" s="411"/>
      <c r="D35" s="411"/>
      <c r="E35" s="411"/>
      <c r="F35" s="411"/>
      <c r="G35" s="411"/>
      <c r="H35" s="411"/>
      <c r="I35" s="411"/>
      <c r="J35" s="411"/>
      <c r="K35" s="411"/>
      <c r="L35" s="411"/>
      <c r="M35" s="411"/>
      <c r="N35" s="411"/>
      <c r="O35" s="303">
        <f t="shared" si="2"/>
        <v>0</v>
      </c>
    </row>
    <row r="36" spans="2:15" ht="27" customHeight="1">
      <c r="B36" s="299" t="s">
        <v>246</v>
      </c>
      <c r="C36" s="411"/>
      <c r="D36" s="411"/>
      <c r="E36" s="411"/>
      <c r="F36" s="411"/>
      <c r="G36" s="411"/>
      <c r="H36" s="411"/>
      <c r="I36" s="411"/>
      <c r="J36" s="411"/>
      <c r="K36" s="411"/>
      <c r="L36" s="411"/>
      <c r="M36" s="411"/>
      <c r="N36" s="411"/>
      <c r="O36" s="303">
        <f>+SUM(C36:N36)</f>
        <v>0</v>
      </c>
    </row>
    <row r="37" spans="2:15" ht="27" customHeight="1">
      <c r="B37" s="299" t="s">
        <v>343</v>
      </c>
      <c r="C37" s="411"/>
      <c r="D37" s="411"/>
      <c r="E37" s="411"/>
      <c r="F37" s="411"/>
      <c r="G37" s="411"/>
      <c r="H37" s="411"/>
      <c r="I37" s="411"/>
      <c r="J37" s="411"/>
      <c r="K37" s="411"/>
      <c r="L37" s="411"/>
      <c r="M37" s="411"/>
      <c r="N37" s="411"/>
      <c r="O37" s="303">
        <f t="shared" si="2"/>
        <v>0</v>
      </c>
    </row>
    <row r="38" spans="2:15" ht="27" customHeight="1" thickBot="1">
      <c r="B38" s="299" t="s">
        <v>13</v>
      </c>
      <c r="C38" s="411"/>
      <c r="D38" s="411"/>
      <c r="E38" s="411"/>
      <c r="F38" s="411"/>
      <c r="G38" s="411"/>
      <c r="H38" s="411"/>
      <c r="I38" s="411"/>
      <c r="J38" s="411"/>
      <c r="K38" s="411"/>
      <c r="L38" s="411"/>
      <c r="M38" s="411"/>
      <c r="N38" s="411"/>
      <c r="O38" s="303">
        <f t="shared" si="2"/>
        <v>0</v>
      </c>
    </row>
    <row r="39" spans="2:15" ht="22.5" customHeight="1">
      <c r="B39" s="387" t="s">
        <v>247</v>
      </c>
      <c r="C39" s="388">
        <f t="shared" ref="C39:O39" si="3">+SUM(C22:C38)</f>
        <v>0</v>
      </c>
      <c r="D39" s="388">
        <f t="shared" si="3"/>
        <v>0</v>
      </c>
      <c r="E39" s="388">
        <f t="shared" si="3"/>
        <v>0</v>
      </c>
      <c r="F39" s="388">
        <f t="shared" si="3"/>
        <v>0</v>
      </c>
      <c r="G39" s="388">
        <f t="shared" si="3"/>
        <v>0</v>
      </c>
      <c r="H39" s="388">
        <f t="shared" si="3"/>
        <v>0</v>
      </c>
      <c r="I39" s="388">
        <f t="shared" si="3"/>
        <v>0</v>
      </c>
      <c r="J39" s="388">
        <f t="shared" si="3"/>
        <v>0</v>
      </c>
      <c r="K39" s="388">
        <f t="shared" si="3"/>
        <v>0</v>
      </c>
      <c r="L39" s="388">
        <f t="shared" si="3"/>
        <v>0</v>
      </c>
      <c r="M39" s="388">
        <f t="shared" si="3"/>
        <v>0</v>
      </c>
      <c r="N39" s="388">
        <f t="shared" si="3"/>
        <v>0</v>
      </c>
      <c r="O39" s="389">
        <f t="shared" si="3"/>
        <v>0</v>
      </c>
    </row>
  </sheetData>
  <sheetProtection algorithmName="SHA-512" hashValue="DVGjwDcaLnBDtDyUL1XFyuyAZoNt9oScndmOcpdW5hacc4UseUa+pV3HXs/PZprP1JYK37GJfIaOopZJSlaB1g==" saltValue="gWy4krQp7BwAd3D95NGOCw==" spinCount="100000" sheet="1" selectLockedCells="1"/>
  <mergeCells count="6">
    <mergeCell ref="B6:B7"/>
    <mergeCell ref="B21:O21"/>
    <mergeCell ref="A1:O1"/>
    <mergeCell ref="M4:N4"/>
    <mergeCell ref="B2:O2"/>
    <mergeCell ref="B3:D5"/>
  </mergeCells>
  <pageMargins left="0.43307086614173229" right="0.43307086614173229" top="0.78740157480314965" bottom="0.78740157480314965" header="0.31496062992125984" footer="0.31496062992125984"/>
  <pageSetup paperSize="9" scale="50" orientation="landscape" r:id="rId1"/>
  <headerFooter>
    <oddHeader>&amp;L&amp;"-,Fett"&amp;12Farm Analysis Tool&amp;C&amp;"-,Fett"&amp;12Section: Fixed Costs and Charges&amp;R&amp;G</oddHeader>
    <oddFooter>&amp;L&amp;"-,Kursiv"Version 2015 V2.2&amp;RPage 37</oddFooter>
  </headerFooter>
  <legacy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7:C33"/>
  <sheetViews>
    <sheetView workbookViewId="0">
      <selection activeCell="F18" sqref="F18"/>
    </sheetView>
  </sheetViews>
  <sheetFormatPr baseColWidth="10" defaultColWidth="8.7109375" defaultRowHeight="15"/>
  <cols>
    <col min="1" max="1" width="20.7109375" customWidth="1"/>
    <col min="2" max="2" width="30.85546875" customWidth="1"/>
  </cols>
  <sheetData>
    <row r="7" spans="1:3">
      <c r="A7" t="s">
        <v>37</v>
      </c>
      <c r="B7" t="str">
        <f>'6 Coûts Fixes et Variables'!B9</f>
        <v>Frais de financement</v>
      </c>
      <c r="C7" s="417">
        <f>'6 Coûts Fixes et Variables'!O9</f>
        <v>0</v>
      </c>
    </row>
    <row r="8" spans="1:3">
      <c r="B8" t="str">
        <f>'6 Coûts Fixes et Variables'!B10</f>
        <v>Coûts d'amortissement</v>
      </c>
      <c r="C8" s="417">
        <f>'6 Coûts Fixes et Variables'!O10</f>
        <v>0</v>
      </c>
    </row>
    <row r="9" spans="1:3">
      <c r="B9" t="str">
        <f>'6 Coûts Fixes et Variables'!B11</f>
        <v xml:space="preserve">Cotisations des membres </v>
      </c>
      <c r="C9" s="417">
        <f>'6 Coûts Fixes et Variables'!O11</f>
        <v>0</v>
      </c>
    </row>
    <row r="10" spans="1:3">
      <c r="B10" t="str">
        <f>'6 Coûts Fixes et Variables'!B12</f>
        <v>Frais d'assurance</v>
      </c>
      <c r="C10" s="417">
        <f>'6 Coûts Fixes et Variables'!O12</f>
        <v>0</v>
      </c>
    </row>
    <row r="11" spans="1:3">
      <c r="B11" t="str">
        <f>'6 Coûts Fixes et Variables'!B13</f>
        <v>Impôt foncier</v>
      </c>
      <c r="C11" s="417">
        <f>'6 Coûts Fixes et Variables'!O13</f>
        <v>0</v>
      </c>
    </row>
    <row r="12" spans="1:3">
      <c r="B12" t="str">
        <f>'6 Coûts Fixes et Variables'!B14</f>
        <v>Cotisation au Fonds social</v>
      </c>
      <c r="C12" s="417">
        <f>'6 Coûts Fixes et Variables'!O14</f>
        <v>0</v>
      </c>
    </row>
    <row r="13" spans="1:3">
      <c r="B13" t="str">
        <f>'6 Coûts Fixes et Variables'!B15</f>
        <v>Frais de location d'équipement</v>
      </c>
      <c r="C13" s="417">
        <f>'6 Coûts Fixes et Variables'!O15</f>
        <v>0</v>
      </c>
    </row>
    <row r="14" spans="1:3">
      <c r="B14" t="str">
        <f>'6 Coûts Fixes et Variables'!B16</f>
        <v>Frais de location du terrain</v>
      </c>
      <c r="C14" s="417">
        <f>'6 Coûts Fixes et Variables'!O16</f>
        <v>0</v>
      </c>
    </row>
    <row r="15" spans="1:3">
      <c r="B15" t="str">
        <f>'6 Coûts Fixes et Variables'!B17</f>
        <v>-</v>
      </c>
      <c r="C15" s="417">
        <f>'6 Coûts Fixes et Variables'!O17</f>
        <v>0</v>
      </c>
    </row>
    <row r="16" spans="1:3">
      <c r="B16" t="str">
        <f>'6 Coûts Fixes et Variables'!B18</f>
        <v>-</v>
      </c>
      <c r="C16" s="417">
        <f>'6 Coûts Fixes et Variables'!O18</f>
        <v>0</v>
      </c>
    </row>
    <row r="17" spans="1:3">
      <c r="A17" t="str">
        <f>'6 Coûts Fixes et Variables'!B21</f>
        <v>FRAIS VARIABLES</v>
      </c>
      <c r="B17" t="str">
        <f>'6 Coûts Fixes et Variables'!B22</f>
        <v>Coûts du carburant et du gaz</v>
      </c>
      <c r="C17" s="417">
        <f>'6 Coûts Fixes et Variables'!O22</f>
        <v>0</v>
      </c>
    </row>
    <row r="18" spans="1:3">
      <c r="B18" t="str">
        <f>'6 Coûts Fixes et Variables'!B23</f>
        <v>Frais d'eau</v>
      </c>
      <c r="C18" s="417">
        <f>'6 Coûts Fixes et Variables'!O23</f>
        <v>0</v>
      </c>
    </row>
    <row r="19" spans="1:3">
      <c r="B19" t="str">
        <f>'6 Coûts Fixes et Variables'!B24</f>
        <v>Frais d'électricité</v>
      </c>
      <c r="C19" s="417">
        <f>'6 Coûts Fixes et Variables'!O24</f>
        <v>0</v>
      </c>
    </row>
    <row r="20" spans="1:3">
      <c r="B20" t="str">
        <f>'6 Coûts Fixes et Variables'!B25</f>
        <v xml:space="preserve">Frais de transport </v>
      </c>
      <c r="C20" s="417">
        <f>'6 Coûts Fixes et Variables'!O25</f>
        <v>0</v>
      </c>
    </row>
    <row r="21" spans="1:3">
      <c r="B21" t="str">
        <f>'6 Coûts Fixes et Variables'!B26</f>
        <v>Coûts salariaux (personnel permanent)</v>
      </c>
      <c r="C21" s="417">
        <f>'6 Coûts Fixes et Variables'!O26</f>
        <v>0</v>
      </c>
    </row>
    <row r="22" spans="1:3">
      <c r="B22" t="str">
        <f>'6 Coûts Fixes et Variables'!B27</f>
        <v>Coûts salariaux (personnel temporaire)</v>
      </c>
      <c r="C22" s="417">
        <f>'6 Coûts Fixes et Variables'!O27</f>
        <v>0</v>
      </c>
    </row>
    <row r="23" spans="1:3">
      <c r="B23" t="str">
        <f>'6 Coûts Fixes et Variables'!B28</f>
        <v>Semences</v>
      </c>
      <c r="C23" s="417">
        <f>'6 Coûts Fixes et Variables'!O28</f>
        <v>0</v>
      </c>
    </row>
    <row r="24" spans="1:3">
      <c r="B24" t="str">
        <f>'6 Coûts Fixes et Variables'!B29</f>
        <v>Fumier et engrais</v>
      </c>
      <c r="C24" s="417">
        <f>'6 Coûts Fixes et Variables'!O29</f>
        <v>0</v>
      </c>
    </row>
    <row r="25" spans="1:3">
      <c r="B25" t="str">
        <f>'6 Coûts Fixes et Variables'!B30</f>
        <v>Protection des végétaux</v>
      </c>
      <c r="C25" s="417">
        <f>'6 Coûts Fixes et Variables'!O30</f>
        <v>0</v>
      </c>
    </row>
    <row r="26" spans="1:3">
      <c r="B26" t="str">
        <f>'6 Coûts Fixes et Variables'!B31</f>
        <v>Fourrage</v>
      </c>
      <c r="C26" s="417">
        <f>'6 Coûts Fixes et Variables'!O31</f>
        <v>0</v>
      </c>
    </row>
    <row r="27" spans="1:3">
      <c r="B27" t="str">
        <f>'6 Coûts Fixes et Variables'!B32</f>
        <v>Services vétérinaires</v>
      </c>
      <c r="C27" s="417">
        <f>'6 Coûts Fixes et Variables'!O32</f>
        <v>0</v>
      </c>
    </row>
    <row r="28" spans="1:3">
      <c r="B28" t="str">
        <f>'6 Coûts Fixes et Variables'!B33</f>
        <v xml:space="preserve">
Location traction et mécanisation</v>
      </c>
      <c r="C28" s="417">
        <f>'6 Coûts Fixes et Variables'!O33</f>
        <v>0</v>
      </c>
    </row>
    <row r="29" spans="1:3">
      <c r="B29" t="str">
        <f>'6 Coûts Fixes et Variables'!B34</f>
        <v>Réparation et entretien de machines</v>
      </c>
      <c r="C29" s="417">
        <f>'6 Coûts Fixes et Variables'!O34</f>
        <v>0</v>
      </c>
    </row>
    <row r="30" spans="1:3">
      <c r="B30" t="str">
        <f>'6 Coûts Fixes et Variables'!B35</f>
        <v>Réparation et entretien de l'infrastructure</v>
      </c>
      <c r="C30" s="417">
        <f>'6 Coûts Fixes et Variables'!O35</f>
        <v>0</v>
      </c>
    </row>
    <row r="31" spans="1:3">
      <c r="B31" t="str">
        <f>'6 Coûts Fixes et Variables'!B36</f>
        <v>Réparation et entretien de l'irrigation</v>
      </c>
      <c r="C31" s="417">
        <f>'6 Coûts Fixes et Variables'!O36</f>
        <v>0</v>
      </c>
    </row>
    <row r="32" spans="1:3">
      <c r="B32" t="str">
        <f>'6 Coûts Fixes et Variables'!B37</f>
        <v>Téléphone</v>
      </c>
      <c r="C32" s="417">
        <f>'6 Coûts Fixes et Variables'!O37</f>
        <v>0</v>
      </c>
    </row>
    <row r="33" spans="2:3">
      <c r="B33" t="str">
        <f>'6 Coûts Fixes et Variables'!B38</f>
        <v>-</v>
      </c>
      <c r="C33" s="417">
        <f>'6 Coûts Fixes et Variables'!O38</f>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7</vt:i4>
      </vt:variant>
    </vt:vector>
  </HeadingPairs>
  <TitlesOfParts>
    <vt:vector size="20" baseType="lpstr">
      <vt:lpstr>LISEZ-MOI</vt:lpstr>
      <vt:lpstr>List of dropdown</vt:lpstr>
      <vt:lpstr>1 Informations générales</vt:lpstr>
      <vt:lpstr>2 Équipements et actifs</vt:lpstr>
      <vt:lpstr>3 Recettes cultures &amp; élévage</vt:lpstr>
      <vt:lpstr>4 Autres recettes</vt:lpstr>
      <vt:lpstr>5 Financement</vt:lpstr>
      <vt:lpstr>6 Coûts Fixes et Variables</vt:lpstr>
      <vt:lpstr>Graph table</vt:lpstr>
      <vt:lpstr>7 Compte de résultat</vt:lpstr>
      <vt:lpstr>Calcul des prix des cultures</vt:lpstr>
      <vt:lpstr>Contrôle rapide</vt:lpstr>
      <vt:lpstr>Feuille de traduction</vt:lpstr>
      <vt:lpstr>'1 Informations générales'!Druckbereich</vt:lpstr>
      <vt:lpstr>'2 Équipements et actifs'!Druckbereich</vt:lpstr>
      <vt:lpstr>'3 Recettes cultures &amp; élévage'!Druckbereich</vt:lpstr>
      <vt:lpstr>'6 Coûts Fixes et Variables'!Druckbereich</vt:lpstr>
      <vt:lpstr>'7 Compte de résultat'!Druckbereich</vt:lpstr>
      <vt:lpstr>'Contrôle rapide'!Druckbereich</vt:lpstr>
      <vt:lpstr>'LISEZ-MOI'!Druckbereich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2017-01-12T11:03:27Z</dcterms:created>
  <dcterms:modified xsi:type="dcterms:W3CDTF">2019-06-23T10:47:07Z</dcterms:modified>
</cp:coreProperties>
</file>